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sharedStrings.xml" ContentType="application/vnd.openxmlformats-officedocument.spreadsheetml.sharedStrings+xml"/>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Override PartName="/customXml/itemProps2.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xl/calcChain.xml" ContentType="application/vnd.openxmlformats-officedocument.spreadsheetml.calcChain+xml"/>
  <Override PartName="/xl/externalLinks/externalLink1.xml" ContentType="application/vnd.openxmlformats-officedocument.spreadsheetml.externalLink+xml"/>
  <Override PartName="/customXml/itemProps3.xml" ContentType="application/vnd.openxmlformats-officedocument.customXml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429"/>
  <workbookPr defaultThemeVersion="124226"/>
  <mc:AlternateContent xmlns:mc="http://schemas.openxmlformats.org/markup-compatibility/2006">
    <mc:Choice Requires="x15">
      <x15ac:absPath xmlns:x15ac="http://schemas.microsoft.com/office/spreadsheetml/2010/11/ac" url="C:\Users\User\Dropbox\ADR NV\PREGATIRE GHIDURI\2025\121\"/>
    </mc:Choice>
  </mc:AlternateContent>
  <xr:revisionPtr revIDLastSave="0" documentId="13_ncr:1_{CEE6FECE-1CD1-445E-97BF-57961F246959}" xr6:coauthVersionLast="47" xr6:coauthVersionMax="47" xr10:uidLastSave="{00000000-0000-0000-0000-000000000000}"/>
  <bookViews>
    <workbookView xWindow="-120" yWindow="-120" windowWidth="29040" windowHeight="15720" tabRatio="840" activeTab="4" xr2:uid="{00000000-000D-0000-FFFF-FFFF00000000}"/>
  </bookViews>
  <sheets>
    <sheet name="0-Instructiuni" sheetId="6" r:id="rId1"/>
    <sheet name="1-Inputuri" sheetId="2" r:id="rId2"/>
    <sheet name="2-Bilant_Solicitant" sheetId="10" r:id="rId3"/>
    <sheet name="3-Intreprinderi in dificultate" sheetId="3" r:id="rId4"/>
    <sheet name="4-Buget cerere" sheetId="1" r:id="rId5"/>
    <sheet name="5-Analiza financiara" sheetId="4" r:id="rId6"/>
    <sheet name="6-Indicatori financiari" sheetId="5" r:id="rId7"/>
    <sheet name="7-Listă bunuri_servicii" sheetId="11" r:id="rId8"/>
    <sheet name="Foaie1" sheetId="8" state="hidden" r:id="rId9"/>
  </sheets>
  <externalReferences>
    <externalReference r:id="rId10"/>
  </externalReferences>
  <definedNames>
    <definedName name="eur" localSheetId="2">#REF!</definedName>
    <definedName name="eur" localSheetId="5">'5-Analiza financiara'!#REF!</definedName>
    <definedName name="eur">'1-Inputuri'!$E$29</definedName>
    <definedName name="FDR" localSheetId="2">#REF!</definedName>
    <definedName name="FDR">'1-Inputuri'!#REF!</definedName>
    <definedName name="RAF" localSheetId="2">[1]Instructiuni!#REF!</definedName>
    <definedName name="RAF">[1]Instructiuni!#REF!</definedName>
    <definedName name="tva">'1-Inputuri'!$E$27</definedName>
    <definedName name="_xlnm.Print_Area" localSheetId="0">'0-Instructiuni'!$B$2:$U$69</definedName>
    <definedName name="_xlnm.Print_Area" localSheetId="1">'1-Inputuri'!$B$3:$S$143</definedName>
    <definedName name="_xlnm.Print_Area" localSheetId="2">'2-Bilant_Solicitant'!$B$2:$I$199</definedName>
    <definedName name="_xlnm.Print_Area" localSheetId="3">'3-Intreprinderi in dificultate'!$B$2:$I$37</definedName>
    <definedName name="_xlnm.Print_Area" localSheetId="4">'4-Buget cerere'!$B$2:$S$59</definedName>
    <definedName name="_xlnm.Print_Area" localSheetId="5">'5-Analiza financiara'!$B$3:$R$112</definedName>
    <definedName name="_xlnm.Print_Area" localSheetId="6">'6-Indicatori financiari'!$B$2:$S$18</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L49" i="4" l="1"/>
  <c r="K49" i="4"/>
  <c r="L108" i="4" l="1"/>
  <c r="M108" i="4"/>
  <c r="N108" i="4"/>
  <c r="O108" i="4"/>
  <c r="P108" i="4"/>
  <c r="Q108" i="4"/>
  <c r="K108" i="4"/>
  <c r="M107" i="4"/>
  <c r="N107" i="4"/>
  <c r="O107" i="4"/>
  <c r="P107" i="4"/>
  <c r="Q107" i="4"/>
  <c r="O22" i="4"/>
  <c r="L22" i="4"/>
  <c r="L46" i="2"/>
  <c r="H29" i="3" l="1"/>
  <c r="H28" i="3"/>
  <c r="E33" i="3"/>
  <c r="E30" i="3" l="1"/>
  <c r="K15" i="5" l="1"/>
  <c r="K14" i="5"/>
  <c r="J53" i="4" l="1"/>
  <c r="P34" i="1" l="1"/>
  <c r="F44" i="1"/>
  <c r="H44" i="1"/>
  <c r="I44" i="1"/>
  <c r="F34" i="1"/>
  <c r="H34" i="1"/>
  <c r="I34" i="1"/>
  <c r="F27" i="1"/>
  <c r="H27" i="1"/>
  <c r="I27" i="1"/>
  <c r="Q29" i="1" l="1"/>
  <c r="O34" i="1"/>
  <c r="P44" i="1"/>
  <c r="O44" i="1"/>
  <c r="J40" i="1"/>
  <c r="J41" i="1"/>
  <c r="J42" i="1"/>
  <c r="J43" i="1"/>
  <c r="J39" i="1"/>
  <c r="G40" i="1"/>
  <c r="G41" i="1"/>
  <c r="K41" i="1" s="1"/>
  <c r="G42" i="1"/>
  <c r="G43" i="1"/>
  <c r="K43" i="1" s="1"/>
  <c r="G39" i="1"/>
  <c r="P37" i="1"/>
  <c r="O37" i="1"/>
  <c r="Q39" i="1"/>
  <c r="Q40" i="1"/>
  <c r="Q41" i="1"/>
  <c r="Q42" i="1"/>
  <c r="Q43" i="1"/>
  <c r="R43" i="1" s="1"/>
  <c r="E44" i="1"/>
  <c r="Q38" i="1"/>
  <c r="R38" i="1" s="1"/>
  <c r="J29" i="1"/>
  <c r="G29" i="1"/>
  <c r="E34" i="1"/>
  <c r="I37" i="1"/>
  <c r="H37" i="1"/>
  <c r="F37" i="1"/>
  <c r="E37" i="1"/>
  <c r="Q30" i="1"/>
  <c r="Q31" i="1"/>
  <c r="Q32" i="1"/>
  <c r="Q33" i="1"/>
  <c r="Q36" i="1"/>
  <c r="J36" i="1"/>
  <c r="G36" i="1"/>
  <c r="G31" i="1"/>
  <c r="G32" i="1"/>
  <c r="K32" i="1" s="1"/>
  <c r="G33" i="1"/>
  <c r="K33" i="1" s="1"/>
  <c r="J31" i="1"/>
  <c r="J32" i="1"/>
  <c r="J33" i="1"/>
  <c r="E27" i="1"/>
  <c r="F20" i="1"/>
  <c r="F45" i="1" s="1"/>
  <c r="F49" i="1" s="1"/>
  <c r="H20" i="1"/>
  <c r="I20" i="1"/>
  <c r="I45" i="1" s="1"/>
  <c r="I49" i="1" s="1"/>
  <c r="E20" i="1"/>
  <c r="J69" i="4"/>
  <c r="J70" i="4"/>
  <c r="J71" i="4"/>
  <c r="I70" i="4"/>
  <c r="I71" i="4"/>
  <c r="I69" i="4"/>
  <c r="J61" i="4"/>
  <c r="J62" i="4"/>
  <c r="I62" i="4"/>
  <c r="I61" i="4"/>
  <c r="J59" i="4"/>
  <c r="J60" i="4"/>
  <c r="I60" i="4"/>
  <c r="I59" i="4"/>
  <c r="J54" i="4"/>
  <c r="J55" i="4"/>
  <c r="J56" i="4"/>
  <c r="I54" i="4"/>
  <c r="I55" i="4"/>
  <c r="I56" i="4"/>
  <c r="I53" i="4"/>
  <c r="J46" i="4"/>
  <c r="J47" i="4"/>
  <c r="I47" i="4"/>
  <c r="I46" i="4"/>
  <c r="J43" i="4"/>
  <c r="J44" i="4"/>
  <c r="I44" i="4"/>
  <c r="I43" i="4"/>
  <c r="I37" i="4"/>
  <c r="J37" i="4"/>
  <c r="I38" i="4"/>
  <c r="J38" i="4"/>
  <c r="I39" i="4"/>
  <c r="J39" i="4"/>
  <c r="I36" i="4"/>
  <c r="J36" i="4"/>
  <c r="J35" i="4"/>
  <c r="I35" i="4"/>
  <c r="J32" i="4"/>
  <c r="I32" i="4"/>
  <c r="J31" i="4"/>
  <c r="I31" i="4"/>
  <c r="J29" i="4"/>
  <c r="J30" i="4"/>
  <c r="I30" i="4"/>
  <c r="I29" i="4"/>
  <c r="J28" i="4"/>
  <c r="I28" i="4"/>
  <c r="J27" i="4"/>
  <c r="I27" i="4"/>
  <c r="I24" i="4"/>
  <c r="J24" i="4"/>
  <c r="I25" i="4"/>
  <c r="J25" i="4"/>
  <c r="I26" i="4"/>
  <c r="J26" i="4"/>
  <c r="J23" i="4"/>
  <c r="I23" i="4"/>
  <c r="H179" i="10"/>
  <c r="H184" i="10" s="1"/>
  <c r="G179" i="10"/>
  <c r="G184" i="10" s="1"/>
  <c r="H178" i="10"/>
  <c r="G178" i="10"/>
  <c r="H167" i="10"/>
  <c r="G167" i="10"/>
  <c r="H160" i="10"/>
  <c r="J48" i="4" s="1"/>
  <c r="G160" i="10"/>
  <c r="I48" i="4" s="1"/>
  <c r="H157" i="10"/>
  <c r="G157" i="10"/>
  <c r="H154" i="10"/>
  <c r="G154" i="10"/>
  <c r="H151" i="10"/>
  <c r="G151" i="10"/>
  <c r="H134" i="10"/>
  <c r="G134" i="10"/>
  <c r="G145" i="10" s="1"/>
  <c r="R41" i="1" l="1"/>
  <c r="K42" i="1"/>
  <c r="R42" i="1" s="1"/>
  <c r="J44" i="1"/>
  <c r="E45" i="1"/>
  <c r="H45" i="1"/>
  <c r="H49" i="1" s="1"/>
  <c r="K31" i="1"/>
  <c r="R40" i="1"/>
  <c r="K39" i="1"/>
  <c r="G44" i="1"/>
  <c r="K40" i="1"/>
  <c r="Q37" i="1"/>
  <c r="R39" i="1"/>
  <c r="G37" i="1"/>
  <c r="K29" i="1"/>
  <c r="J37" i="1"/>
  <c r="R33" i="1"/>
  <c r="R32" i="1"/>
  <c r="Q44" i="1"/>
  <c r="K36" i="1"/>
  <c r="G170" i="10"/>
  <c r="G189" i="10" s="1"/>
  <c r="H187" i="10"/>
  <c r="I40" i="4"/>
  <c r="H145" i="10"/>
  <c r="H188" i="10" s="1"/>
  <c r="H170" i="10"/>
  <c r="H189" i="10" s="1"/>
  <c r="J40" i="4"/>
  <c r="G187" i="10"/>
  <c r="G172" i="10"/>
  <c r="G173" i="10"/>
  <c r="G186" i="10"/>
  <c r="H186" i="10"/>
  <c r="G188" i="10"/>
  <c r="K44" i="1" l="1"/>
  <c r="R44" i="1" s="1"/>
  <c r="R29" i="1"/>
  <c r="K37" i="1"/>
  <c r="R37" i="1" s="1"/>
  <c r="R36" i="1"/>
  <c r="H173" i="10"/>
  <c r="H172" i="10"/>
  <c r="H192" i="10"/>
  <c r="H191" i="10"/>
  <c r="G192" i="10"/>
  <c r="G191" i="10"/>
  <c r="G197" i="10" s="1"/>
  <c r="G198" i="10" l="1"/>
  <c r="H197" i="10"/>
  <c r="H198" i="10"/>
  <c r="H20" i="3"/>
  <c r="H19" i="3"/>
  <c r="H114" i="10"/>
  <c r="G114" i="10"/>
  <c r="G123" i="10" s="1"/>
  <c r="G126" i="10" s="1"/>
  <c r="H107" i="10"/>
  <c r="G107" i="10"/>
  <c r="H95" i="10"/>
  <c r="G95" i="10"/>
  <c r="H92" i="10"/>
  <c r="G92" i="10"/>
  <c r="H89" i="10"/>
  <c r="H99" i="10" s="1"/>
  <c r="G89" i="10"/>
  <c r="G99" i="10" s="1"/>
  <c r="H87" i="10"/>
  <c r="G87" i="10"/>
  <c r="H82" i="10"/>
  <c r="G82" i="10"/>
  <c r="H70" i="10"/>
  <c r="G70" i="10"/>
  <c r="H58" i="10"/>
  <c r="G58" i="10"/>
  <c r="H55" i="10"/>
  <c r="G55" i="10"/>
  <c r="H51" i="10"/>
  <c r="G51" i="10"/>
  <c r="H44" i="10"/>
  <c r="G44" i="10"/>
  <c r="G57" i="10" s="1"/>
  <c r="G71" i="10" s="1"/>
  <c r="H36" i="10"/>
  <c r="G36" i="10"/>
  <c r="H28" i="10"/>
  <c r="G28" i="10"/>
  <c r="H17" i="10"/>
  <c r="G17" i="10"/>
  <c r="G37" i="10" l="1"/>
  <c r="H123" i="10"/>
  <c r="H126" i="10" s="1"/>
  <c r="H57" i="10"/>
  <c r="H71" i="10" s="1"/>
  <c r="H37" i="10"/>
  <c r="G72" i="10"/>
  <c r="G128" i="10" s="1"/>
  <c r="H72" i="10" l="1"/>
  <c r="H128" i="10" s="1"/>
  <c r="M56" i="2" l="1"/>
  <c r="N56" i="2"/>
  <c r="O56" i="2"/>
  <c r="P56" i="2"/>
  <c r="Q56" i="2"/>
  <c r="R56" i="2"/>
  <c r="L56" i="2"/>
  <c r="D22" i="8" l="1"/>
  <c r="C22" i="8"/>
  <c r="D21" i="8"/>
  <c r="C21" i="8"/>
  <c r="D20" i="8"/>
  <c r="C20" i="8"/>
  <c r="D19" i="8"/>
  <c r="C19" i="8"/>
  <c r="D18" i="8"/>
  <c r="C18" i="8"/>
  <c r="D17" i="8"/>
  <c r="C17" i="8"/>
  <c r="D16" i="8"/>
  <c r="C16" i="8"/>
  <c r="D15" i="8"/>
  <c r="C15" i="8"/>
  <c r="D14" i="8"/>
  <c r="C14" i="8"/>
  <c r="D13" i="8"/>
  <c r="C13" i="8"/>
  <c r="D12" i="8"/>
  <c r="C12" i="8"/>
  <c r="D11" i="8"/>
  <c r="C11" i="8"/>
  <c r="C7" i="2" l="1"/>
  <c r="C6" i="1" s="1"/>
  <c r="D8" i="4" s="1"/>
  <c r="C6" i="5" s="1"/>
  <c r="C6" i="3" s="1"/>
  <c r="J23" i="1"/>
  <c r="J24" i="1"/>
  <c r="J25" i="1"/>
  <c r="J26" i="1"/>
  <c r="G23" i="1"/>
  <c r="K23" i="1" s="1"/>
  <c r="G24" i="1"/>
  <c r="G25" i="1"/>
  <c r="K25" i="1" s="1"/>
  <c r="G26" i="1"/>
  <c r="K26" i="1" s="1"/>
  <c r="J17" i="1"/>
  <c r="G17" i="1"/>
  <c r="K24" i="1" l="1"/>
  <c r="K17" i="1"/>
  <c r="P20" i="1" s="1"/>
  <c r="K57" i="4"/>
  <c r="K11" i="5"/>
  <c r="K12" i="5"/>
  <c r="O91" i="4"/>
  <c r="P91" i="4"/>
  <c r="Q91" i="4"/>
  <c r="Q17" i="1" l="1"/>
  <c r="R17" i="1" s="1"/>
  <c r="Q26" i="1"/>
  <c r="R26" i="1" s="1"/>
  <c r="Q23" i="1"/>
  <c r="R23" i="1" s="1"/>
  <c r="Q25" i="1"/>
  <c r="R25" i="1" s="1"/>
  <c r="Q24" i="1"/>
  <c r="R24" i="1" s="1"/>
  <c r="L76" i="2"/>
  <c r="L77" i="2"/>
  <c r="L78" i="2"/>
  <c r="L79" i="2"/>
  <c r="L80" i="2"/>
  <c r="L86" i="2"/>
  <c r="L87" i="2"/>
  <c r="L88" i="2"/>
  <c r="L89" i="2"/>
  <c r="L90" i="2"/>
  <c r="L91" i="2"/>
  <c r="L92" i="2"/>
  <c r="L93" i="2"/>
  <c r="L94" i="2"/>
  <c r="L95" i="2"/>
  <c r="L96" i="2"/>
  <c r="L97" i="2"/>
  <c r="L98" i="2"/>
  <c r="L99" i="2"/>
  <c r="L100" i="2"/>
  <c r="L101" i="2"/>
  <c r="L102" i="2"/>
  <c r="L103" i="2"/>
  <c r="L104" i="2"/>
  <c r="L105" i="2"/>
  <c r="L106" i="2"/>
  <c r="L107" i="2"/>
  <c r="L108" i="2"/>
  <c r="L109" i="2"/>
  <c r="L110" i="2"/>
  <c r="L111" i="2"/>
  <c r="L112" i="2"/>
  <c r="L113" i="2"/>
  <c r="L114" i="2"/>
  <c r="L115" i="2"/>
  <c r="L116" i="2"/>
  <c r="L117" i="2"/>
  <c r="L75" i="2"/>
  <c r="L118" i="2" l="1"/>
  <c r="L81" i="2"/>
  <c r="K43" i="4" l="1"/>
  <c r="J58" i="4" l="1"/>
  <c r="J63" i="4" s="1"/>
  <c r="K58" i="4"/>
  <c r="L58" i="4"/>
  <c r="M58" i="4"/>
  <c r="N58" i="4"/>
  <c r="O58" i="4"/>
  <c r="P58" i="4"/>
  <c r="Q58" i="4"/>
  <c r="I58" i="4"/>
  <c r="I63" i="4" s="1"/>
  <c r="J57" i="4"/>
  <c r="L57" i="4"/>
  <c r="M57" i="4"/>
  <c r="N57" i="4"/>
  <c r="O57" i="4"/>
  <c r="P57" i="4"/>
  <c r="Q57" i="4"/>
  <c r="I57" i="4"/>
  <c r="J45" i="4"/>
  <c r="K45" i="4"/>
  <c r="L45" i="4"/>
  <c r="M45" i="4"/>
  <c r="N45" i="4"/>
  <c r="O45" i="4"/>
  <c r="P45" i="4"/>
  <c r="Q45" i="4"/>
  <c r="I45" i="4"/>
  <c r="J42" i="4"/>
  <c r="K42" i="4"/>
  <c r="I42" i="4"/>
  <c r="J22" i="4"/>
  <c r="C5" i="2"/>
  <c r="C5" i="1" s="1"/>
  <c r="D6" i="4" s="1"/>
  <c r="C4" i="5" s="1"/>
  <c r="C4" i="3" s="1"/>
  <c r="C8" i="2"/>
  <c r="C7" i="1" s="1"/>
  <c r="D9" i="4" s="1"/>
  <c r="C7" i="5" s="1"/>
  <c r="C7" i="3" s="1"/>
  <c r="C4" i="2"/>
  <c r="C4" i="1" s="1"/>
  <c r="D5" i="4" s="1"/>
  <c r="C3" i="5" s="1"/>
  <c r="C3" i="3" s="1"/>
  <c r="J76" i="4" l="1"/>
  <c r="J34" i="4"/>
  <c r="J66" i="4" s="1"/>
  <c r="I65" i="4"/>
  <c r="J50" i="4"/>
  <c r="I50" i="4"/>
  <c r="J64" i="4"/>
  <c r="I64" i="4"/>
  <c r="J65" i="4"/>
  <c r="I22" i="4"/>
  <c r="K14" i="4"/>
  <c r="I76" i="4" l="1"/>
  <c r="I34" i="4"/>
  <c r="I51" i="4" s="1"/>
  <c r="L11" i="5"/>
  <c r="J67" i="4"/>
  <c r="J68" i="4" s="1"/>
  <c r="J72" i="4" s="1"/>
  <c r="I67" i="4"/>
  <c r="J51" i="4"/>
  <c r="J52" i="4"/>
  <c r="I66" i="4" l="1"/>
  <c r="I68" i="4" s="1"/>
  <c r="I72" i="4" s="1"/>
  <c r="I52" i="4"/>
  <c r="M64" i="2" l="1"/>
  <c r="N64" i="2"/>
  <c r="O64" i="2"/>
  <c r="P64" i="2"/>
  <c r="P69" i="2" s="1"/>
  <c r="Q64" i="2"/>
  <c r="Q69" i="2" s="1"/>
  <c r="R64" i="2"/>
  <c r="R69" i="2" s="1"/>
  <c r="L64" i="2"/>
  <c r="M46" i="2"/>
  <c r="N46" i="2"/>
  <c r="O46" i="2"/>
  <c r="P46" i="2"/>
  <c r="Q46" i="2"/>
  <c r="R46" i="2"/>
  <c r="L9" i="2"/>
  <c r="K10" i="4" l="1"/>
  <c r="L10" i="2"/>
  <c r="L135" i="2" s="1"/>
  <c r="K94" i="4" s="1"/>
  <c r="J30" i="1"/>
  <c r="J34" i="1" s="1"/>
  <c r="J19" i="1"/>
  <c r="J18" i="1"/>
  <c r="G22" i="1"/>
  <c r="G27" i="1" s="1"/>
  <c r="G19" i="1"/>
  <c r="K19" i="1" s="1"/>
  <c r="J20" i="1" l="1"/>
  <c r="H81" i="2"/>
  <c r="H118" i="2"/>
  <c r="L11" i="2"/>
  <c r="K11" i="4"/>
  <c r="L12" i="5" s="1"/>
  <c r="M10" i="2"/>
  <c r="H21" i="3"/>
  <c r="G18" i="1"/>
  <c r="K18" i="1" s="1"/>
  <c r="Q19" i="1"/>
  <c r="J22" i="1"/>
  <c r="J27" i="1" s="1"/>
  <c r="G30" i="1"/>
  <c r="J45" i="1" l="1"/>
  <c r="J49" i="1" s="1"/>
  <c r="K30" i="1"/>
  <c r="K34" i="1" s="1"/>
  <c r="G34" i="1"/>
  <c r="K20" i="1"/>
  <c r="G20" i="1"/>
  <c r="L12" i="2"/>
  <c r="H26" i="3"/>
  <c r="H27" i="3"/>
  <c r="O20" i="1"/>
  <c r="K22" i="1"/>
  <c r="L11" i="4"/>
  <c r="M12" i="5" s="1"/>
  <c r="R19" i="1"/>
  <c r="K12" i="4"/>
  <c r="N10" i="2"/>
  <c r="M11" i="4" s="1"/>
  <c r="M11" i="2"/>
  <c r="E23" i="3"/>
  <c r="P27" i="1" l="1"/>
  <c r="P45" i="1" s="1"/>
  <c r="G45" i="1"/>
  <c r="E47" i="1" s="1"/>
  <c r="K27" i="1"/>
  <c r="K45" i="1" s="1"/>
  <c r="E53" i="1"/>
  <c r="E57" i="1" s="1"/>
  <c r="M13" i="2"/>
  <c r="M12" i="2"/>
  <c r="N13" i="2" s="1"/>
  <c r="O27" i="1"/>
  <c r="L12" i="4"/>
  <c r="L13" i="4" s="1"/>
  <c r="R31" i="1"/>
  <c r="Q18" i="1"/>
  <c r="R18" i="1" s="1"/>
  <c r="M12" i="4"/>
  <c r="N12" i="5"/>
  <c r="K13" i="4"/>
  <c r="O10" i="2"/>
  <c r="N11" i="4" s="1"/>
  <c r="N11" i="2"/>
  <c r="E48" i="1" l="1"/>
  <c r="E49" i="1" s="1"/>
  <c r="O47" i="1"/>
  <c r="O48" i="1" s="1"/>
  <c r="G47" i="1"/>
  <c r="G48" i="1" s="1"/>
  <c r="G49" i="1" s="1"/>
  <c r="E54" i="1" s="1"/>
  <c r="M9" i="2"/>
  <c r="M98" i="2" s="1"/>
  <c r="O45" i="1"/>
  <c r="Q34" i="1"/>
  <c r="L14" i="4"/>
  <c r="N12" i="2"/>
  <c r="O13" i="2" s="1"/>
  <c r="Q22" i="1"/>
  <c r="R22" i="1" s="1"/>
  <c r="M13" i="4"/>
  <c r="R30" i="1"/>
  <c r="Q27" i="1"/>
  <c r="R27" i="1" s="1"/>
  <c r="Q20" i="1"/>
  <c r="N12" i="4"/>
  <c r="N13" i="4" s="1"/>
  <c r="O12" i="5"/>
  <c r="K22" i="4"/>
  <c r="P10" i="2"/>
  <c r="O11" i="4" s="1"/>
  <c r="O11" i="2"/>
  <c r="M110" i="2" l="1"/>
  <c r="M88" i="2"/>
  <c r="M102" i="2"/>
  <c r="M89" i="2"/>
  <c r="M104" i="2"/>
  <c r="M112" i="2"/>
  <c r="N9" i="2"/>
  <c r="K47" i="1"/>
  <c r="P47" i="1" s="1"/>
  <c r="P48" i="1" s="1"/>
  <c r="Q48" i="1" s="1"/>
  <c r="K48" i="1"/>
  <c r="K49" i="1" s="1"/>
  <c r="E52" i="1" s="1"/>
  <c r="H52" i="1"/>
  <c r="F58" i="1"/>
  <c r="M77" i="2"/>
  <c r="M105" i="2"/>
  <c r="M78" i="2"/>
  <c r="M91" i="2"/>
  <c r="M86" i="2"/>
  <c r="M116" i="2"/>
  <c r="M107" i="2"/>
  <c r="M75" i="2"/>
  <c r="M92" i="2"/>
  <c r="M93" i="2"/>
  <c r="M117" i="2"/>
  <c r="M113" i="2"/>
  <c r="M111" i="2"/>
  <c r="L10" i="4"/>
  <c r="M106" i="2"/>
  <c r="M94" i="2"/>
  <c r="M76" i="2"/>
  <c r="M87" i="2"/>
  <c r="M100" i="2"/>
  <c r="M108" i="2"/>
  <c r="M95" i="2"/>
  <c r="O9" i="2"/>
  <c r="M99" i="2"/>
  <c r="M114" i="2"/>
  <c r="M101" i="2"/>
  <c r="M109" i="2"/>
  <c r="M80" i="2"/>
  <c r="M96" i="2"/>
  <c r="M97" i="2"/>
  <c r="M79" i="2"/>
  <c r="M90" i="2"/>
  <c r="M115" i="2"/>
  <c r="M103" i="2"/>
  <c r="M11" i="5"/>
  <c r="R34" i="1"/>
  <c r="Q45" i="1"/>
  <c r="R45" i="1" s="1"/>
  <c r="R20" i="1"/>
  <c r="O49" i="1"/>
  <c r="K76" i="4"/>
  <c r="L17" i="5" s="1"/>
  <c r="E56" i="1"/>
  <c r="H51" i="1" s="1"/>
  <c r="O12" i="2"/>
  <c r="P13" i="2" s="1"/>
  <c r="O12" i="4"/>
  <c r="O13" i="4" s="1"/>
  <c r="P12" i="5"/>
  <c r="M14" i="4"/>
  <c r="Q10" i="2"/>
  <c r="P11" i="4" s="1"/>
  <c r="P11" i="2"/>
  <c r="R48" i="1" l="1"/>
  <c r="Q47" i="1"/>
  <c r="R47" i="1" s="1"/>
  <c r="N80" i="2"/>
  <c r="M118" i="2"/>
  <c r="M81" i="2"/>
  <c r="P9" i="2"/>
  <c r="P49" i="1"/>
  <c r="Q49" i="1" s="1"/>
  <c r="R49" i="1" s="1"/>
  <c r="K33" i="4"/>
  <c r="P12" i="2"/>
  <c r="N11" i="5"/>
  <c r="N113" i="2"/>
  <c r="N103" i="2"/>
  <c r="N99" i="2"/>
  <c r="N105" i="2"/>
  <c r="N75" i="2"/>
  <c r="N91" i="2"/>
  <c r="N114" i="2"/>
  <c r="N87" i="2"/>
  <c r="N76" i="2"/>
  <c r="N97" i="2"/>
  <c r="N78" i="2"/>
  <c r="N106" i="2"/>
  <c r="N110" i="2"/>
  <c r="N108" i="2"/>
  <c r="N88" i="2"/>
  <c r="N107" i="2"/>
  <c r="N109" i="2"/>
  <c r="N90" i="2"/>
  <c r="N100" i="2"/>
  <c r="N112" i="2"/>
  <c r="N94" i="2"/>
  <c r="N101" i="2"/>
  <c r="N95" i="2"/>
  <c r="N116" i="2"/>
  <c r="N89" i="2"/>
  <c r="N117" i="2"/>
  <c r="N98" i="2"/>
  <c r="N102" i="2"/>
  <c r="N77" i="2"/>
  <c r="N92" i="2"/>
  <c r="N104" i="2"/>
  <c r="N86" i="2"/>
  <c r="N93" i="2"/>
  <c r="N111" i="2"/>
  <c r="N79" i="2"/>
  <c r="N96" i="2"/>
  <c r="N115" i="2"/>
  <c r="P12" i="4"/>
  <c r="P13" i="4" s="1"/>
  <c r="Q12" i="5"/>
  <c r="O110" i="2"/>
  <c r="M10" i="4"/>
  <c r="R10" i="2"/>
  <c r="Q11" i="4" s="1"/>
  <c r="Q11" i="2"/>
  <c r="L43" i="4" l="1"/>
  <c r="L42" i="4" s="1"/>
  <c r="L33" i="4"/>
  <c r="L76" i="4"/>
  <c r="M17" i="5" s="1"/>
  <c r="Q13" i="2"/>
  <c r="Q9" i="2" s="1"/>
  <c r="R9" i="2" s="1"/>
  <c r="P51" i="1"/>
  <c r="O51" i="1"/>
  <c r="Q12" i="2"/>
  <c r="N91" i="4"/>
  <c r="L34" i="4"/>
  <c r="N81" i="2"/>
  <c r="N118" i="2"/>
  <c r="O69" i="2"/>
  <c r="K34" i="4"/>
  <c r="Q12" i="4"/>
  <c r="Q13" i="4" s="1"/>
  <c r="R12" i="5"/>
  <c r="O108" i="2"/>
  <c r="O106" i="2"/>
  <c r="O107" i="2"/>
  <c r="O76" i="2"/>
  <c r="O114" i="2"/>
  <c r="O115" i="2"/>
  <c r="O88" i="2"/>
  <c r="O80" i="2"/>
  <c r="O95" i="2"/>
  <c r="O86" i="2"/>
  <c r="O75" i="2"/>
  <c r="O96" i="2"/>
  <c r="O93" i="2"/>
  <c r="O103" i="2"/>
  <c r="O89" i="2"/>
  <c r="O79" i="2"/>
  <c r="O104" i="2"/>
  <c r="O101" i="2"/>
  <c r="O111" i="2"/>
  <c r="O105" i="2"/>
  <c r="O116" i="2"/>
  <c r="O112" i="2"/>
  <c r="O87" i="2"/>
  <c r="O97" i="2"/>
  <c r="O109" i="2"/>
  <c r="O77" i="2"/>
  <c r="O113" i="2"/>
  <c r="O78" i="2"/>
  <c r="O94" i="2"/>
  <c r="O117" i="2"/>
  <c r="O90" i="2"/>
  <c r="O92" i="2"/>
  <c r="O91" i="2"/>
  <c r="O102" i="2"/>
  <c r="P105" i="2"/>
  <c r="O98" i="2"/>
  <c r="O100" i="2"/>
  <c r="O99" i="2"/>
  <c r="R11" i="2"/>
  <c r="K99" i="4" l="1"/>
  <c r="K98" i="4"/>
  <c r="L98" i="4"/>
  <c r="L99" i="4"/>
  <c r="L91" i="4"/>
  <c r="L69" i="2"/>
  <c r="K92" i="4"/>
  <c r="M69" i="2"/>
  <c r="L92" i="4"/>
  <c r="M91" i="4"/>
  <c r="N69" i="2"/>
  <c r="M103" i="4"/>
  <c r="M33" i="4"/>
  <c r="K91" i="4"/>
  <c r="R12" i="2"/>
  <c r="M43" i="4"/>
  <c r="M42" i="4" s="1"/>
  <c r="K50" i="4"/>
  <c r="O118" i="2"/>
  <c r="O81" i="2"/>
  <c r="P89" i="2"/>
  <c r="P109" i="2"/>
  <c r="P77" i="2"/>
  <c r="P97" i="2"/>
  <c r="P79" i="2"/>
  <c r="P78" i="2"/>
  <c r="P111" i="2"/>
  <c r="P90" i="2"/>
  <c r="P92" i="2"/>
  <c r="P116" i="2"/>
  <c r="P113" i="2"/>
  <c r="P96" i="2"/>
  <c r="P106" i="2"/>
  <c r="P86" i="2"/>
  <c r="P107" i="2"/>
  <c r="P104" i="2"/>
  <c r="P114" i="2"/>
  <c r="P87" i="2"/>
  <c r="P94" i="2"/>
  <c r="P115" i="2"/>
  <c r="Q92" i="2"/>
  <c r="P100" i="2"/>
  <c r="P88" i="2"/>
  <c r="P108" i="2"/>
  <c r="P99" i="2"/>
  <c r="P112" i="2"/>
  <c r="P80" i="2"/>
  <c r="P95" i="2"/>
  <c r="P102" i="2"/>
  <c r="P76" i="2"/>
  <c r="P101" i="2"/>
  <c r="P75" i="2"/>
  <c r="P117" i="2"/>
  <c r="P91" i="2"/>
  <c r="P98" i="2"/>
  <c r="P93" i="2"/>
  <c r="P103" i="2"/>
  <c r="P110" i="2"/>
  <c r="M22" i="4"/>
  <c r="K101" i="4" l="1"/>
  <c r="K107" i="4" s="1"/>
  <c r="L101" i="4"/>
  <c r="L107" i="4" s="1"/>
  <c r="M76" i="4"/>
  <c r="N17" i="5" s="1"/>
  <c r="K95" i="4"/>
  <c r="L134" i="2"/>
  <c r="L136" i="2" s="1"/>
  <c r="N33" i="4"/>
  <c r="M34" i="4"/>
  <c r="L50" i="4"/>
  <c r="N43" i="4"/>
  <c r="Q106" i="2"/>
  <c r="Q104" i="2"/>
  <c r="Q93" i="2"/>
  <c r="P118" i="2"/>
  <c r="P81" i="2"/>
  <c r="Q80" i="2"/>
  <c r="Q112" i="2"/>
  <c r="Q78" i="2"/>
  <c r="Q97" i="2"/>
  <c r="Q90" i="2"/>
  <c r="Q100" i="2"/>
  <c r="Q116" i="2"/>
  <c r="Q89" i="2"/>
  <c r="Q101" i="2"/>
  <c r="Q86" i="2"/>
  <c r="Q109" i="2"/>
  <c r="Q91" i="2"/>
  <c r="Q95" i="2"/>
  <c r="Q75" i="2"/>
  <c r="Q94" i="2"/>
  <c r="Q107" i="2"/>
  <c r="Q79" i="2"/>
  <c r="Q115" i="2"/>
  <c r="Q88" i="2"/>
  <c r="Q108" i="2"/>
  <c r="Q114" i="2"/>
  <c r="Q110" i="2"/>
  <c r="Q105" i="2"/>
  <c r="Q87" i="2"/>
  <c r="Q113" i="2"/>
  <c r="Q99" i="2"/>
  <c r="Q103" i="2"/>
  <c r="Q117" i="2"/>
  <c r="Q77" i="2"/>
  <c r="Q102" i="2"/>
  <c r="Q98" i="2"/>
  <c r="Q96" i="2"/>
  <c r="Q111" i="2"/>
  <c r="Q76" i="2"/>
  <c r="N22" i="4"/>
  <c r="K103" i="4" l="1"/>
  <c r="L103" i="4"/>
  <c r="N76" i="4"/>
  <c r="O17" i="5" s="1"/>
  <c r="M134" i="2"/>
  <c r="N134" i="2" s="1"/>
  <c r="O33" i="4"/>
  <c r="M135" i="2"/>
  <c r="L137" i="2"/>
  <c r="K61" i="4" s="1"/>
  <c r="K63" i="4" s="1"/>
  <c r="K65" i="4" s="1"/>
  <c r="M50" i="4"/>
  <c r="N42" i="4"/>
  <c r="O43" i="4"/>
  <c r="Q118" i="2"/>
  <c r="Q81" i="2"/>
  <c r="O76" i="4" l="1"/>
  <c r="P17" i="5" s="1"/>
  <c r="P33" i="4"/>
  <c r="L94" i="4"/>
  <c r="L95" i="4" s="1"/>
  <c r="N135" i="2"/>
  <c r="M136" i="2"/>
  <c r="K64" i="4"/>
  <c r="K67" i="4"/>
  <c r="O134" i="2"/>
  <c r="N50" i="4"/>
  <c r="O42" i="4"/>
  <c r="P43" i="4"/>
  <c r="P22" i="4"/>
  <c r="Q22" i="4"/>
  <c r="Q76" i="4" l="1"/>
  <c r="R17" i="5" s="1"/>
  <c r="P76" i="4"/>
  <c r="Q17" i="5" s="1"/>
  <c r="M94" i="4"/>
  <c r="M95" i="4" s="1"/>
  <c r="N136" i="2"/>
  <c r="O135" i="2"/>
  <c r="N94" i="4" s="1"/>
  <c r="M137" i="2"/>
  <c r="L61" i="4" s="1"/>
  <c r="L63" i="4" s="1"/>
  <c r="L65" i="4" s="1"/>
  <c r="P134" i="2"/>
  <c r="O50" i="4"/>
  <c r="P42" i="4"/>
  <c r="P135" i="2" l="1"/>
  <c r="O94" i="4" s="1"/>
  <c r="N137" i="2"/>
  <c r="M61" i="4" s="1"/>
  <c r="M63" i="4" s="1"/>
  <c r="M65" i="4" s="1"/>
  <c r="O136" i="2"/>
  <c r="L67" i="4"/>
  <c r="L64" i="4"/>
  <c r="Q134" i="2"/>
  <c r="P50" i="4"/>
  <c r="Q135" i="2"/>
  <c r="P94" i="4" s="1"/>
  <c r="P136" i="2" l="1"/>
  <c r="M64" i="4"/>
  <c r="M67" i="4"/>
  <c r="O137" i="2"/>
  <c r="N61" i="4" s="1"/>
  <c r="N63" i="4" s="1"/>
  <c r="N65" i="4" s="1"/>
  <c r="Q136" i="2"/>
  <c r="R134" i="2"/>
  <c r="R135" i="2"/>
  <c r="Q94" i="4" s="1"/>
  <c r="P137" i="2" l="1"/>
  <c r="O61" i="4" s="1"/>
  <c r="O63" i="4" s="1"/>
  <c r="O65" i="4" s="1"/>
  <c r="N67" i="4"/>
  <c r="N64" i="4"/>
  <c r="R136" i="2"/>
  <c r="R137" i="2" s="1"/>
  <c r="Q61" i="4" s="1"/>
  <c r="Q63" i="4" s="1"/>
  <c r="Q65" i="4" s="1"/>
  <c r="Q137" i="2"/>
  <c r="P61" i="4" s="1"/>
  <c r="P63" i="4" s="1"/>
  <c r="P65" i="4" s="1"/>
  <c r="O67" i="4" l="1"/>
  <c r="O64" i="4"/>
  <c r="P64" i="4"/>
  <c r="P67" i="4"/>
  <c r="Q64" i="4" l="1"/>
  <c r="N14" i="4" l="1"/>
  <c r="O14" i="4"/>
  <c r="P14" i="4"/>
  <c r="N95" i="4" l="1"/>
  <c r="P95" i="4"/>
  <c r="O95" i="4"/>
  <c r="Q11" i="5"/>
  <c r="P11" i="5"/>
  <c r="O11" i="5"/>
  <c r="O10" i="4"/>
  <c r="N10" i="4"/>
  <c r="P103" i="4" l="1"/>
  <c r="N103" i="4"/>
  <c r="O103" i="4"/>
  <c r="P34" i="4"/>
  <c r="O34" i="4"/>
  <c r="N34" i="4"/>
  <c r="Q34" i="4"/>
  <c r="P10" i="4"/>
  <c r="M52" i="4" l="1"/>
  <c r="E55" i="1"/>
  <c r="L52" i="4"/>
  <c r="L51" i="4"/>
  <c r="L66" i="4"/>
  <c r="L68" i="4" s="1"/>
  <c r="L72" i="4" s="1"/>
  <c r="P52" i="4"/>
  <c r="P66" i="4"/>
  <c r="P68" i="4" s="1"/>
  <c r="P72" i="4" s="1"/>
  <c r="P51" i="4"/>
  <c r="O66" i="4"/>
  <c r="O68" i="4" s="1"/>
  <c r="O72" i="4" s="1"/>
  <c r="O52" i="4"/>
  <c r="O51" i="4"/>
  <c r="Q66" i="4"/>
  <c r="M51" i="4" l="1"/>
  <c r="M66" i="4"/>
  <c r="M68" i="4" s="1"/>
  <c r="M72" i="4" s="1"/>
  <c r="N51" i="4"/>
  <c r="N52" i="4"/>
  <c r="N66" i="4"/>
  <c r="N68" i="4" s="1"/>
  <c r="N72" i="4" s="1"/>
  <c r="K52" i="4"/>
  <c r="K66" i="4"/>
  <c r="K68" i="4" s="1"/>
  <c r="K72" i="4" s="1"/>
  <c r="K51" i="4"/>
  <c r="L83" i="4" l="1"/>
  <c r="L87" i="4" s="1"/>
  <c r="P83" i="4"/>
  <c r="P87" i="4" s="1"/>
  <c r="O83" i="4"/>
  <c r="O87" i="4" s="1"/>
  <c r="M83" i="4"/>
  <c r="M87" i="4" s="1"/>
  <c r="L105" i="4" l="1"/>
  <c r="L110" i="4" s="1"/>
  <c r="O105" i="4"/>
  <c r="O110" i="4" s="1"/>
  <c r="M105" i="4"/>
  <c r="M110" i="4" s="1"/>
  <c r="K83" i="4"/>
  <c r="K87" i="4" s="1"/>
  <c r="N83" i="4"/>
  <c r="N87" i="4" s="1"/>
  <c r="P105" i="4" l="1"/>
  <c r="P110" i="4" s="1"/>
  <c r="N105" i="4" l="1"/>
  <c r="N110" i="4" s="1"/>
  <c r="K105" i="4"/>
  <c r="K110" i="4" s="1"/>
  <c r="K111" i="4" s="1"/>
  <c r="L16" i="5" s="1"/>
  <c r="L111" i="4" l="1"/>
  <c r="M16" i="5" s="1"/>
  <c r="M111" i="4" l="1"/>
  <c r="N16" i="5" s="1"/>
  <c r="N111" i="4" l="1"/>
  <c r="O16" i="5" s="1"/>
  <c r="O111" i="4" l="1"/>
  <c r="P16" i="5" s="1"/>
  <c r="P111" i="4" l="1"/>
  <c r="Q16" i="5" s="1"/>
  <c r="Q10" i="4" l="1"/>
  <c r="R13" i="2"/>
  <c r="R77" i="2" l="1"/>
  <c r="R75" i="2"/>
  <c r="R78" i="2"/>
  <c r="R79" i="2"/>
  <c r="R76" i="2"/>
  <c r="R80" i="2"/>
  <c r="R87" i="2"/>
  <c r="R91" i="2"/>
  <c r="R95" i="2"/>
  <c r="R99" i="2"/>
  <c r="R103" i="2"/>
  <c r="R107" i="2"/>
  <c r="R111" i="2"/>
  <c r="R115" i="2"/>
  <c r="R93" i="2"/>
  <c r="R101" i="2"/>
  <c r="R109" i="2"/>
  <c r="R117" i="2"/>
  <c r="R94" i="2"/>
  <c r="R102" i="2"/>
  <c r="R110" i="2"/>
  <c r="R86" i="2"/>
  <c r="R88" i="2"/>
  <c r="R92" i="2"/>
  <c r="R96" i="2"/>
  <c r="R100" i="2"/>
  <c r="R104" i="2"/>
  <c r="R108" i="2"/>
  <c r="R112" i="2"/>
  <c r="R116" i="2"/>
  <c r="R89" i="2"/>
  <c r="R97" i="2"/>
  <c r="R105" i="2"/>
  <c r="R113" i="2"/>
  <c r="R90" i="2"/>
  <c r="R98" i="2"/>
  <c r="R106" i="2"/>
  <c r="R114" i="2"/>
  <c r="Q14" i="4"/>
  <c r="R81" i="2" l="1"/>
  <c r="R118" i="2"/>
  <c r="R11" i="5"/>
  <c r="Q95" i="4"/>
  <c r="Q43" i="4" l="1"/>
  <c r="Q42" i="4" s="1"/>
  <c r="Q50" i="4" s="1"/>
  <c r="Q51" i="4" s="1"/>
  <c r="Q33" i="4"/>
  <c r="Q103" i="4"/>
  <c r="Q52" i="4" l="1"/>
  <c r="Q67" i="4"/>
  <c r="Q68" i="4" s="1"/>
  <c r="Q72" i="4" s="1"/>
  <c r="Q83" i="4" l="1"/>
  <c r="Q87" i="4" s="1"/>
  <c r="Q105" i="4" s="1"/>
  <c r="Q110" i="4" s="1"/>
  <c r="Q111" i="4" s="1"/>
  <c r="R16" i="5" l="1"/>
</calcChain>
</file>

<file path=xl/sharedStrings.xml><?xml version="1.0" encoding="utf-8"?>
<sst xmlns="http://schemas.openxmlformats.org/spreadsheetml/2006/main" count="923" uniqueCount="482">
  <si>
    <t>Denumirea capitolelor şi subcapitolelor</t>
  </si>
  <si>
    <t>Cheltuieli eligibile</t>
  </si>
  <si>
    <t>Total eligibil</t>
  </si>
  <si>
    <t>Cheltuieli neeligibile</t>
  </si>
  <si>
    <t>Total neeligibil</t>
  </si>
  <si>
    <t>TOTAL</t>
  </si>
  <si>
    <t>Baza</t>
  </si>
  <si>
    <t>TVA elig.</t>
  </si>
  <si>
    <t>TVA ne-elig.</t>
  </si>
  <si>
    <t>TOTAL GENERAL</t>
  </si>
  <si>
    <t>Nr crt</t>
  </si>
  <si>
    <t>SURSE DE FINANŢARE</t>
  </si>
  <si>
    <t>Valoare (lei)</t>
  </si>
  <si>
    <t>I</t>
  </si>
  <si>
    <t>Valoarea totală a cererii de finantare, din care :</t>
  </si>
  <si>
    <t>I.a.</t>
  </si>
  <si>
    <t>Valoarea totala neeligibilă, inclusiv TVA aferenta</t>
  </si>
  <si>
    <t>I.b.</t>
  </si>
  <si>
    <t>II</t>
  </si>
  <si>
    <t>Contribuţia totală a solicitantului, din care :</t>
  </si>
  <si>
    <t>II.a.</t>
  </si>
  <si>
    <t xml:space="preserve">Contribuţia solicitantului la cheltuieli eligibile </t>
  </si>
  <si>
    <t>II.b.</t>
  </si>
  <si>
    <t>Contribuţia solicitantului la cheltuieli neeligibile, inclusiv TVA aferenta</t>
  </si>
  <si>
    <t>III</t>
  </si>
  <si>
    <t>Curs INFOREURO</t>
  </si>
  <si>
    <t>Rezultatul reportat</t>
  </si>
  <si>
    <t>Rezultatul exercitiului financiar</t>
  </si>
  <si>
    <t>Rezultatul total acumulat</t>
  </si>
  <si>
    <t>Pentru a fi eligibil, solicitantul trebuie să nu se încadreze în categoria întreprinderilor în dificultate.</t>
  </si>
  <si>
    <t>Verificarea de la pct. 1) se face în mod automat, în baza informațiilor introduse deja. Verificarea de la pct. 1) nu este aplicabilă întreprinderilor ce au mai puțin de 3 ani de la înființare.
Punctele 2) și 3) de mai jos fac obiectul Declarației de eligibilitate, pe propria răspundere.</t>
  </si>
  <si>
    <t>O întreprindere este considerată a fi în dificultate dacă este îndeplinită cel puțin una dintre următoarele condiții*:</t>
  </si>
  <si>
    <t>1)</t>
  </si>
  <si>
    <t>Capital social subscris si varsat</t>
  </si>
  <si>
    <t>Prime de capital</t>
  </si>
  <si>
    <t>Rezerve</t>
  </si>
  <si>
    <t>Rezultat:</t>
  </si>
  <si>
    <t>*) În conformitate  cu prevederile Regulamentului (UE) nr. 651/2014 al Comisiei din 17 iunie 2014 de declarare a anumitor categorii de ajutoare compatibile cu piața internă în aplicarea articolelor 107 și 108 din tratat</t>
  </si>
  <si>
    <r>
      <t xml:space="preserve">Când mai mult de jumătate din capitalul social subscris a dispărut din cauza pierderilor acumulate.
</t>
    </r>
    <r>
      <rPr>
        <b/>
        <i/>
        <sz val="10"/>
        <rFont val="Arial Narrow"/>
        <family val="2"/>
      </rPr>
      <t>(Această situație survine atunci când deducerea pierderilor acumulate din rezerve (și din toate celelalte elemente considerate în general ca făcând parte din fondurile proprii ale societății) conduce la un cuantum cumulat negativ care depășește jumătate din capitalul social subscris)</t>
    </r>
  </si>
  <si>
    <t>(+)</t>
  </si>
  <si>
    <t>(-)</t>
  </si>
  <si>
    <t>i)</t>
  </si>
  <si>
    <t>ii)</t>
  </si>
  <si>
    <t>iii)</t>
  </si>
  <si>
    <t>INPUTURI ANALIZA FINANCIARA</t>
  </si>
  <si>
    <t>Implementare</t>
  </si>
  <si>
    <t>AN PROIECTIE</t>
  </si>
  <si>
    <t>ETAPA PROIECT</t>
  </si>
  <si>
    <t>IPOTEZE DE BAZA</t>
  </si>
  <si>
    <t>Durata de utilizare (ani)</t>
  </si>
  <si>
    <t>[denumire activ corporal/necorporal]</t>
  </si>
  <si>
    <t>Valoare de inventar (lei)</t>
  </si>
  <si>
    <t>lei/an</t>
  </si>
  <si>
    <t>TOTAL VENITURI SUPLIMENTARE GENERATE DE IMPLEMENTAREA PROIECTULUI</t>
  </si>
  <si>
    <t>Economii la cheltuielile materiale estimate ca urmare a implementarii proiectului</t>
  </si>
  <si>
    <t>Cheltuieli materiale generate suplimentar de implementarea proiectului</t>
  </si>
  <si>
    <t>Cheltuieli cu utilitatile generate suplimentar de implementarea proiectului</t>
  </si>
  <si>
    <t>Economii la cheltuielile cu utilitatile estimate ca urmare a implementarii proiectului</t>
  </si>
  <si>
    <t>Cheltuieli cu personalul angajat ca urmare a implementarii proiectului</t>
  </si>
  <si>
    <t>Cheltuieli cu mentenanta si reparatiile activelor corporale achizitionate prin proiect</t>
  </si>
  <si>
    <t>Alte cheltuieli directe generate de implementarea proiectului</t>
  </si>
  <si>
    <t>[indicati categoria de cheltuieli]</t>
  </si>
  <si>
    <t>TOTAL CHELTUIELI SUPLIMENTARE GENERATE DE IMPLEMENTAREA PROIECTULUI</t>
  </si>
  <si>
    <t>UM</t>
  </si>
  <si>
    <t>ELEMENTE DE VENITURI SI CHELTUIELI OPERATIONALE</t>
  </si>
  <si>
    <t>SOLICITANT</t>
  </si>
  <si>
    <t>DENUMIRE PROIECT</t>
  </si>
  <si>
    <t>DA</t>
  </si>
  <si>
    <t>NU</t>
  </si>
  <si>
    <t>Anul 1 calendaristic</t>
  </si>
  <si>
    <t>Verificare</t>
  </si>
  <si>
    <t>PLANUL DE FINANTARE (lei cu TVA)</t>
  </si>
  <si>
    <t>Anul 2 calendaristic</t>
  </si>
  <si>
    <t>Cheltuieli cu serviciile prevazute in bugetul proiectului</t>
  </si>
  <si>
    <t>CIFRA DE AFACERI NETA</t>
  </si>
  <si>
    <t>FLUX DE NUMERAR OPERATIONAL</t>
  </si>
  <si>
    <t>FLUX DE NUMERAR FINANCIAR</t>
  </si>
  <si>
    <t>FLUX DE NUMERAR INVESTITIONAL</t>
  </si>
  <si>
    <t>FLUX DE NUMERAR NET OPERATIONAL</t>
  </si>
  <si>
    <t>Imprumuturi asociati</t>
  </si>
  <si>
    <t>Credite bancare</t>
  </si>
  <si>
    <t>Rambursare imprumuturi asociati</t>
  </si>
  <si>
    <t>Rambursari de credite bancare</t>
  </si>
  <si>
    <t>Plati dobanzi bancare</t>
  </si>
  <si>
    <t>Ajutor de minimis proiect</t>
  </si>
  <si>
    <t>FLUX DE NUMERAR NET FINANCIAR</t>
  </si>
  <si>
    <t>Vanzarea de active corporale/necorporale</t>
  </si>
  <si>
    <t>FLUX DE NUMERAR NET INVESTITIONAL</t>
  </si>
  <si>
    <t>FLUX DE NUMERAR NET AL PERIOADEI</t>
  </si>
  <si>
    <t>FLUX DE NUMERAR NET CUMULAT</t>
  </si>
  <si>
    <t>numar</t>
  </si>
  <si>
    <t>%</t>
  </si>
  <si>
    <r>
      <t>Dacă Rezultatul total acumulat este negativ (</t>
    </r>
    <r>
      <rPr>
        <b/>
        <sz val="10"/>
        <rFont val="Arial Narrow"/>
        <family val="2"/>
      </rPr>
      <t>Pierdere acumulata</t>
    </r>
    <r>
      <rPr>
        <sz val="10"/>
        <color theme="1"/>
        <rFont val="Arial Narrow"/>
        <family val="2"/>
      </rPr>
      <t xml:space="preserve">), atunci se calculează </t>
    </r>
    <r>
      <rPr>
        <b/>
        <sz val="10"/>
        <rFont val="Arial Narrow"/>
        <family val="2"/>
      </rPr>
      <t xml:space="preserve">Pierderile de capital </t>
    </r>
    <r>
      <rPr>
        <sz val="10"/>
        <color theme="1"/>
        <rFont val="Arial Narrow"/>
        <family val="2"/>
      </rPr>
      <t>(Pierderea acumulata + Prime de capital + Rezerve din reevaluare + Rezerve)</t>
    </r>
  </si>
  <si>
    <t>Se calculează Rezultatul total acumulat al solicitantului</t>
  </si>
  <si>
    <t>a)</t>
  </si>
  <si>
    <t xml:space="preserve">b) </t>
  </si>
  <si>
    <t>c)</t>
  </si>
  <si>
    <t>Reguli de completare:</t>
  </si>
  <si>
    <t>- simbolurile (+) sau (-) din fata unor randuri indica semnul cu care trebuie introdusa suma in tabel.</t>
  </si>
  <si>
    <t xml:space="preserve">d) </t>
  </si>
  <si>
    <t>Ipoteze principale:</t>
  </si>
  <si>
    <t>Foaia de calcul "1-Inputuri"</t>
  </si>
  <si>
    <t>Data estimata pentru semnarea contractului de finantare</t>
  </si>
  <si>
    <t>Perioada de realizare a activitatilor dupa semnarea contractului de finantare (luni)</t>
  </si>
  <si>
    <t>Perioada de realizare a activitatilor dupa semnarea contractului de</t>
  </si>
  <si>
    <t>finantare (luni)</t>
  </si>
  <si>
    <t>Durata de utilizare</t>
  </si>
  <si>
    <t>Duratele de utilizare vor reprezenta jumatatea intervalului prevazut in Catalogul privind clasificarea si duratele normale de functionare a mijloacelor fixe, aprobat prin HG nr. 2139/2004</t>
  </si>
  <si>
    <t>Venituri monetare din operarea infrastructurii finantate prin proiect</t>
  </si>
  <si>
    <t>Cheltuieli monetare generate de operarea infrastructurii finantate prin proiect</t>
  </si>
  <si>
    <t>Buget - cerere</t>
  </si>
  <si>
    <r>
      <t>"</t>
    </r>
    <r>
      <rPr>
        <b/>
        <sz val="11"/>
        <color rgb="FFFF0000"/>
        <rFont val="Arial Narrow"/>
        <family val="2"/>
      </rPr>
      <t>ERROR</t>
    </r>
    <r>
      <rPr>
        <sz val="11"/>
        <color theme="1"/>
        <rFont val="Arial Narrow"/>
        <family val="2"/>
      </rPr>
      <t>";</t>
    </r>
  </si>
  <si>
    <r>
      <t>- in anumite situatii, unde s-a considerat util si oportun, au fost prevazute formule de verificare a unor corelatii. Daca corelatia se verifica, mesajul care apare este "</t>
    </r>
    <r>
      <rPr>
        <b/>
        <sz val="11"/>
        <color rgb="FF00B050"/>
        <rFont val="Arial Narrow"/>
        <family val="2"/>
      </rPr>
      <t>OK</t>
    </r>
    <r>
      <rPr>
        <sz val="11"/>
        <color theme="1"/>
        <rFont val="Arial Narrow"/>
        <family val="2"/>
      </rPr>
      <t>", iar in situatia in care formula identifica o necorelare, mesajul este</t>
    </r>
  </si>
  <si>
    <t xml:space="preserve">- Macheta financiara este securizata, astfel ca Solicitantul poate introduce valori doar in celulele predefinite, marcate cu culoarea galbena </t>
  </si>
  <si>
    <t>Productia vanduta</t>
  </si>
  <si>
    <t>Venituri din vanzarea marfurilor</t>
  </si>
  <si>
    <t>Reduceri comerciale acordate</t>
  </si>
  <si>
    <t>Venituri din subventii de exploatare afarente cifrei de afaceri nete</t>
  </si>
  <si>
    <t>Venituri aferente costului productiei in curs de executie</t>
  </si>
  <si>
    <t>SOLD</t>
  </si>
  <si>
    <t>C</t>
  </si>
  <si>
    <t>D</t>
  </si>
  <si>
    <t>Venituri din productia de imobilizari necorporale si corporale</t>
  </si>
  <si>
    <t>Venituri din reevaluarea imobilizarilor corporale</t>
  </si>
  <si>
    <t>Alte venituri din exploatare, din care:</t>
  </si>
  <si>
    <t>VENITURI DIN EXPLOATARE - TOTAL</t>
  </si>
  <si>
    <t>Cheltuieli cu materiile prime si materialele consumabile</t>
  </si>
  <si>
    <t>Alte cheltuieli materiale</t>
  </si>
  <si>
    <t>Alte cheltuieli externe (cu energie si apa)</t>
  </si>
  <si>
    <t>Cheltuieli privind marfurile</t>
  </si>
  <si>
    <t>Reduceri comerciale primite</t>
  </si>
  <si>
    <t>Cheltuieli cu personalul</t>
  </si>
  <si>
    <t>Ajustari de valoare privind imobilizarile corporale si necoporale</t>
  </si>
  <si>
    <t>Cheltuieli</t>
  </si>
  <si>
    <t>Venituri</t>
  </si>
  <si>
    <t>Ajustari de valoare privind activele circulante</t>
  </si>
  <si>
    <t>CHELTUIELI DE EXPLOATARE - TOTAL</t>
  </si>
  <si>
    <t>PIERDEREA DIN EXPLOATARE</t>
  </si>
  <si>
    <t>PROFITUL DIN EXPLOATARE</t>
  </si>
  <si>
    <t>Venituri din interese de participare</t>
  </si>
  <si>
    <t>Venituri din dobanzi</t>
  </si>
  <si>
    <t>Venituri din subventii de exploatare pentru dobanda datorata</t>
  </si>
  <si>
    <t>Alte venituri financiare</t>
  </si>
  <si>
    <t>VENITURI FINANCIARE - TOTAL</t>
  </si>
  <si>
    <t>Ajustari de valoare privind imobilizarile financiare si investitiile financiare detinute ca active circulante</t>
  </si>
  <si>
    <t>Cheltuieli privind dobanzile</t>
  </si>
  <si>
    <t>Alte cheltuieli financiare</t>
  </si>
  <si>
    <t>CHELTUIELI FINANCIARE - TOTAL</t>
  </si>
  <si>
    <t>PROFITUL FINANCIAR</t>
  </si>
  <si>
    <t>PIERDEREA FINANCIARA</t>
  </si>
  <si>
    <t>VENITURI TOTALE</t>
  </si>
  <si>
    <t>CHELTUIELI TOTALE</t>
  </si>
  <si>
    <t>Impozitul pe profit</t>
  </si>
  <si>
    <t>Impozitul specific unor activitati</t>
  </si>
  <si>
    <t>Alte impozite neprezentate la elementele de mai sus</t>
  </si>
  <si>
    <t>N-1</t>
  </si>
  <si>
    <t>N</t>
  </si>
  <si>
    <t>Istoric</t>
  </si>
  <si>
    <t>SITUATIA VENITURILOR SI CHELTUIELILOR LA 31 DECEMBRIE - DATE ISTORICE SI PROIECTII</t>
  </si>
  <si>
    <t>EBITDA</t>
  </si>
  <si>
    <t>FLUX BRUT INAINTE DE PLATI PENTRU IMPOZIT PE VENIT/PROFIT</t>
  </si>
  <si>
    <t>Venituri din productia de investitii imobiliare</t>
  </si>
  <si>
    <t>Venituri din subventii de exploatare</t>
  </si>
  <si>
    <t>Impozit pe venit/profit</t>
  </si>
  <si>
    <t>FLUXUL DE NUMERAR</t>
  </si>
  <si>
    <t xml:space="preserve">Valoarea totala eligibilă, inclusiv TVA aferenta  </t>
  </si>
  <si>
    <t>CHELTUIELI CU AMORTIZAREA</t>
  </si>
  <si>
    <t>Active necorporale - achizitionate prin proiect</t>
  </si>
  <si>
    <t>Active corporale - achizitionate prin proiect</t>
  </si>
  <si>
    <t>PROIECTII VENITURI SI CHELTUIELI OPERATIONALE GENERATE DE IMPLEMENTAREA PROIECTULUI</t>
  </si>
  <si>
    <t>SITUATIE CREDITE BANCARE</t>
  </si>
  <si>
    <t>Credit bancar pentru asigurarea cofinantarii proiectului</t>
  </si>
  <si>
    <t>Valoare credit bancar</t>
  </si>
  <si>
    <t>Durata credit bancar</t>
  </si>
  <si>
    <t>Perioada de gratie</t>
  </si>
  <si>
    <t>Rata dobanzii</t>
  </si>
  <si>
    <t>nr. ani</t>
  </si>
  <si>
    <t>Trageri din creditul bancar</t>
  </si>
  <si>
    <t>lei</t>
  </si>
  <si>
    <t>Total trageri din creditul bancar</t>
  </si>
  <si>
    <t>Rambursari credit bancar</t>
  </si>
  <si>
    <t>Anul obtinerii creditului bancar</t>
  </si>
  <si>
    <t>Balanta credit</t>
  </si>
  <si>
    <t>Alte credite bancare existente la momentul depunerii cererii de finantare</t>
  </si>
  <si>
    <t>Rambursari credite bancare</t>
  </si>
  <si>
    <t>Plata dobanda credit</t>
  </si>
  <si>
    <t>Cheltuieli cu amortizarea aferente activelor necorporale aflate in patrimoniul Solicitantului la data depunerii cererii de finantare</t>
  </si>
  <si>
    <t>Cheltuieli cu amortizarea aferente activelor corporale aflate in patrimoniul Solicitantului la data depunerii cererii de finantare</t>
  </si>
  <si>
    <t>Cheltuieli cu amortizarea - active necorporale</t>
  </si>
  <si>
    <t>Cheltuieli cu amortizarea - active corporale</t>
  </si>
  <si>
    <t>fara TVA</t>
  </si>
  <si>
    <t xml:space="preserve">Achizitia de active necorporale </t>
  </si>
  <si>
    <t>Achizitia de active corporale</t>
  </si>
  <si>
    <t>Subventii pentru investitii si subventii de exploatare</t>
  </si>
  <si>
    <t xml:space="preserve">Rata solvabilitatii generale </t>
  </si>
  <si>
    <t xml:space="preserve">Rata rentabilitatii financiare </t>
  </si>
  <si>
    <t xml:space="preserve">Fluxul de numerar net cumulat </t>
  </si>
  <si>
    <t>Unitate de masura</t>
  </si>
  <si>
    <t>- Foaia de calcul "1-Inputuri" in care Solicitantul va introduce ipotezele de baza pentru elaborarea analizei financiare, precum si proiectiile financiare incrementale, generate de implementarea proiectului;</t>
  </si>
  <si>
    <t>Vor fi prevazute veniturile directe, generate de implementarea proiectului si cu caracter monetar. De exemplu, veniturile din subventii pentru investitii nu vor fi incluse in aceasta categorie. Daca in urma implementarii proiectului, Solicitantul va realiza o noua activitate, veniturile vor face referire doar la aceasta activitate, iar daca in urma implementarii proiectului, se urmareste extinderea sau diversificarea activitatii curente, se vor prevedea doar veniturile suplimentare.</t>
  </si>
  <si>
    <t xml:space="preserve">Se completeaza doar in situatia in care contributia proprie este asigurata prin intermediul unui credit bancar. </t>
  </si>
  <si>
    <t>Situatia veniturilor si cheltuielilor</t>
  </si>
  <si>
    <t>Fluxul de numerar</t>
  </si>
  <si>
    <t>PROGRAMUL REGIONAL NORD-VEST 2021-2027</t>
  </si>
  <si>
    <t>MIJLOCIE</t>
  </si>
  <si>
    <t>MICA SAU MICRO</t>
  </si>
  <si>
    <t>BH</t>
  </si>
  <si>
    <t>CJ</t>
  </si>
  <si>
    <t>BN</t>
  </si>
  <si>
    <t>MM</t>
  </si>
  <si>
    <t>SM</t>
  </si>
  <si>
    <t>SJ</t>
  </si>
  <si>
    <t>Numar de personal angajat ca urmare a implementarii proiectului</t>
  </si>
  <si>
    <t>nr</t>
  </si>
  <si>
    <t>lei/angajat/an</t>
  </si>
  <si>
    <t>Salariul mediu brut anual</t>
  </si>
  <si>
    <t>Cresterea productivitatii muncii</t>
  </si>
  <si>
    <t>Celula E24</t>
  </si>
  <si>
    <t>Vor fi prevazute cheltuielile directe, asociate operarii infrastructurii finantate prin proiect si cu caracter monetar. Vor fi avute in vedere atat cheltuielile suplimentare, cat si economiile estimate la cheltuielile actuale (dupa caz). In categoria cheltuielilor cu serviciile prevazute in bugetul proiectului, vor fi incluse si cheltuielile cu activitatile realizate inainte de depunerea cererii de finantare, chiar daca nu corespund anului calendaristic prevazut la randul 10.</t>
  </si>
  <si>
    <t>Randurile 123...135</t>
  </si>
  <si>
    <t>Repartizarea profitului</t>
  </si>
  <si>
    <t>SITUATII FINANCIARE INCHEIATE DE SOCIETATI INFIINTATE IN BAZA LEGII NR. 31/1990</t>
  </si>
  <si>
    <t>N = anul anterior depunerii cererii de finantare</t>
  </si>
  <si>
    <t>BILANT (cod 10)</t>
  </si>
  <si>
    <t>A. ACTIVE IMOBILIZATE</t>
  </si>
  <si>
    <t>I. IMOBILIZĂRI NECORPORALE</t>
  </si>
  <si>
    <t>1. Cheltuieli de constituire</t>
  </si>
  <si>
    <t>2. Cheltuieli de dezvoltare</t>
  </si>
  <si>
    <t>3. Concesiuni, brevete, licențe, mărci comerciale, 
drepturi și active similare și alte imobilizări 
necorporale</t>
  </si>
  <si>
    <t>4. Fond comercial</t>
  </si>
  <si>
    <t>5. Active necorporale de explorare și evaluare a 
resurselor minerale</t>
  </si>
  <si>
    <t>6. Avansuri</t>
  </si>
  <si>
    <t>II. IMOBILIZĂRI CORPORALE</t>
  </si>
  <si>
    <t xml:space="preserve">1. Terenuri și construcții </t>
  </si>
  <si>
    <t xml:space="preserve">2. Instalații tehnice și mașini </t>
  </si>
  <si>
    <t xml:space="preserve">3. Alte instalații, utilaje și mobilier </t>
  </si>
  <si>
    <t>4. Investiții imobiliare</t>
  </si>
  <si>
    <t>5. Imobilizări corporale în curs de execuție</t>
  </si>
  <si>
    <t>6. Investiții imobiliare în curs de execuție</t>
  </si>
  <si>
    <t>7. Active corporale de explorare și evaluare a 
resurselor minerale</t>
  </si>
  <si>
    <t>8. Active biologice productive</t>
  </si>
  <si>
    <t xml:space="preserve">9. Avansuri </t>
  </si>
  <si>
    <t xml:space="preserve">III. IMOBILIZĂRI FINANCIARE </t>
  </si>
  <si>
    <t>1. Acțiuni deținute la filiale</t>
  </si>
  <si>
    <t xml:space="preserve">2. Împrumuturi acordate entităților din grup </t>
  </si>
  <si>
    <t xml:space="preserve">3. Acțiunile deținute la entitățile asociate și la 
entitățile controlate în comun </t>
  </si>
  <si>
    <t xml:space="preserve">4. Împrumuturi acordate entităților asociate și 
entităților controlate în comun </t>
  </si>
  <si>
    <t>5. Alte titluri imobilizate</t>
  </si>
  <si>
    <t xml:space="preserve">6. Alte împrumuturi </t>
  </si>
  <si>
    <t>TOTAL ACTIVE IMOBILIZATE</t>
  </si>
  <si>
    <t>B. ACTIVE CIRCULANTE</t>
  </si>
  <si>
    <t xml:space="preserve">I. STOCURI </t>
  </si>
  <si>
    <t xml:space="preserve">1. Materii prime și materiale consumabile </t>
  </si>
  <si>
    <t>2. Producția în curs de execuție</t>
  </si>
  <si>
    <t>3. Produse finite și mărfuri</t>
  </si>
  <si>
    <t xml:space="preserve">4. Avansuri </t>
  </si>
  <si>
    <t xml:space="preserve">II. CREANȚE </t>
  </si>
  <si>
    <t>1. Creanțe comerciale</t>
  </si>
  <si>
    <t xml:space="preserve">2. Sume de încasat de la entitățile afiliate </t>
  </si>
  <si>
    <t>3. Sume de încasat de la entitățile asociate și 
entitățile controlate în comun</t>
  </si>
  <si>
    <t xml:space="preserve">4. Alte creanțe </t>
  </si>
  <si>
    <t xml:space="preserve">5. Capital subscris și nevărsat </t>
  </si>
  <si>
    <t xml:space="preserve">III. INVESTIȚII PE TERMEN SCURT </t>
  </si>
  <si>
    <t xml:space="preserve">1. Acțiuni deținute la entitățile afiliate </t>
  </si>
  <si>
    <t xml:space="preserve">2. Alte investiții pe termen scurt </t>
  </si>
  <si>
    <t xml:space="preserve">IV. CASA ȘI CONTURI LA BĂNCI </t>
  </si>
  <si>
    <t>TOTAL ACTIVE CIRCULANTE</t>
  </si>
  <si>
    <t>C. CHELTUIELI IN AVANS</t>
  </si>
  <si>
    <t xml:space="preserve">Sume de reluat într-o perioadă de până la un an </t>
  </si>
  <si>
    <t>Sume de reluat într-o perioadă mai mare de un an</t>
  </si>
  <si>
    <t>D. DATORII CARE TREBUIE PLATITE INTR-O PERIOADA DE PANA LA UN AN</t>
  </si>
  <si>
    <t>1. Împrumuturi din emisiunea de obligațiuni, 
prezentându-se separat împrumuturile din emisiunea 
de obligațiuni convertibile</t>
  </si>
  <si>
    <t xml:space="preserve">2. Sume datorate instituțiilor de credit </t>
  </si>
  <si>
    <t xml:space="preserve">3. Avansuri încasate în contul comenzilor </t>
  </si>
  <si>
    <t xml:space="preserve">4. Datorii comerciale - furnizori </t>
  </si>
  <si>
    <t>5. Efecte de comerț de plătit</t>
  </si>
  <si>
    <t>6. Sume datorate entităților din grup</t>
  </si>
  <si>
    <t xml:space="preserve">7. Sume datorate entităților asociate și entităților 
controlate în comun </t>
  </si>
  <si>
    <t xml:space="preserve">8. Alte datorii, inclusiv datoriile fiscale și 
datoriile privind asigurările sociale </t>
  </si>
  <si>
    <t xml:space="preserve">E. ACTIVE CIRCULANTE NETE/DATORII CURENTE NETE </t>
  </si>
  <si>
    <t>F. TOTAL ACTIVE MINUS DATORII CURENTE</t>
  </si>
  <si>
    <t xml:space="preserve">G. DATORII: SUMELE CARE TREBUIE PLĂTITE ÎNTR-O 
PERIOADĂ MAI MARE DE UN AN </t>
  </si>
  <si>
    <t>1. Împrumuturi din emisiunea de obligațiuni, 
prezentându-se separat împrumuturile din emisiunea de 
obligațiuni convertibile</t>
  </si>
  <si>
    <t xml:space="preserve">8. Alte datorii, inclusiv datoriile fiscale și datoriile privind asigurările sociale </t>
  </si>
  <si>
    <t>H. PROVIZIOANE</t>
  </si>
  <si>
    <t xml:space="preserve">1. Provizioane pentru beneficiile angajaților </t>
  </si>
  <si>
    <t>2. Provizioane pentru impozite</t>
  </si>
  <si>
    <t>3. Alte provizioane</t>
  </si>
  <si>
    <t>I. VENITURI IN AVANS</t>
  </si>
  <si>
    <t>1. Subventii pentru investitii</t>
  </si>
  <si>
    <t>2. Venituri inregistrate in avans</t>
  </si>
  <si>
    <t>3. Venituri in avans aferente activelor primite prin transfer de la clienti</t>
  </si>
  <si>
    <t>4. Fond comercial negativ</t>
  </si>
  <si>
    <t>J. CAPITAL SI REZERVE</t>
  </si>
  <si>
    <t xml:space="preserve">I. CAPITAL </t>
  </si>
  <si>
    <t>1. Capital subscris vărsat</t>
  </si>
  <si>
    <t xml:space="preserve">2. Capital subscris nevărsat </t>
  </si>
  <si>
    <t xml:space="preserve">3. Patrimoniul regiei </t>
  </si>
  <si>
    <t>4. Patrimoniul institutelor naționale de 
cercetare-dezvoltare</t>
  </si>
  <si>
    <t xml:space="preserve">5. Alte elemente de capitaluri proprii </t>
  </si>
  <si>
    <t xml:space="preserve">II. PRIME DE CAPITAL </t>
  </si>
  <si>
    <t>III. REZERVE DIN REEVALUARE</t>
  </si>
  <si>
    <t>IV. REZERVE</t>
  </si>
  <si>
    <t>1. Rezerve legale</t>
  </si>
  <si>
    <t>2. Rezerve statutare sau contractuale</t>
  </si>
  <si>
    <t>3. Alte rezerve</t>
  </si>
  <si>
    <t xml:space="preserve">Acțiuni proprii </t>
  </si>
  <si>
    <t xml:space="preserve">Câștiguri legate de instrumentele de capitaluri 
proprii </t>
  </si>
  <si>
    <t>Pierderi legate de instrumentele de capitaluri proprii</t>
  </si>
  <si>
    <t>V. PROFITUL REPORTAT</t>
  </si>
  <si>
    <t>V. PIERDEREA REPORTATĂ</t>
  </si>
  <si>
    <t>VI. PROFITUL EXERCIȚIULUI FINANCIAR</t>
  </si>
  <si>
    <t>VI. PIERDEREA EXERCIȚIULUI FINANCIAR</t>
  </si>
  <si>
    <t>TOTAL CAPITALURI PROPRII</t>
  </si>
  <si>
    <t xml:space="preserve">Patrimoniul public </t>
  </si>
  <si>
    <t>Patrimoniu privat</t>
  </si>
  <si>
    <t xml:space="preserve">CAPITALURI - TOTAL </t>
  </si>
  <si>
    <t>CHECK</t>
  </si>
  <si>
    <t>CONTUL DE PROFIT SI PIERDERE</t>
  </si>
  <si>
    <t>1. Cifra de afaceri neta</t>
  </si>
  <si>
    <t>Producţia vândută</t>
  </si>
  <si>
    <t>Venituri din vânzarea mărfurilor</t>
  </si>
  <si>
    <t xml:space="preserve">Reduceri comerciale acordate </t>
  </si>
  <si>
    <t>Venituri din subvenţii de exploatare aferente cifrei de afaceri nete</t>
  </si>
  <si>
    <t>2. Venituri aferente costului producţiei în curs de execuţie</t>
  </si>
  <si>
    <t>(+)/(-)</t>
  </si>
  <si>
    <t>3. Venituri din producţia de imobilizări necorporale şi corporale</t>
  </si>
  <si>
    <t>4. Venituri din reevaluarea imobilizărilor corporale</t>
  </si>
  <si>
    <t xml:space="preserve">5. Venituri din producţia de investiţii imobiliare </t>
  </si>
  <si>
    <t>6. Venituri din subvenţii de exploatare</t>
  </si>
  <si>
    <t>7. Alte venituri din exploatare</t>
  </si>
  <si>
    <t xml:space="preserve">VENITURI DIN EXPLOATARE - TOTAL </t>
  </si>
  <si>
    <t>8. a) Cheltuieli cu materiile prime şi materialele</t>
  </si>
  <si>
    <t>8. b) Alte cheltuieli externe (cu energie şi apă)</t>
  </si>
  <si>
    <t>8. c) Cheltuieli privind mărfurile</t>
  </si>
  <si>
    <t>9. Cheltuieli cu personalul, din care:</t>
  </si>
  <si>
    <t>a) Salarii şi indemnizaţii</t>
  </si>
  <si>
    <t>b) Cheltuieli cu asigurările şi protecţia socială</t>
  </si>
  <si>
    <t>10. a) Ajustări de valoare privind imobilizările corporale şi necorporale</t>
  </si>
  <si>
    <t>a.1) Cheltuieli</t>
  </si>
  <si>
    <t>a.2) Venituri</t>
  </si>
  <si>
    <t>10. b) Ajustări de valoare privind activele circulante</t>
  </si>
  <si>
    <t>b.1) Cheltuieli</t>
  </si>
  <si>
    <t>b.2) Venituri</t>
  </si>
  <si>
    <t>11. Alte cheltuieli de exploatare</t>
  </si>
  <si>
    <t>11.1. Cheltuieli privind prestaţiile externe</t>
  </si>
  <si>
    <t>11.2. Cheltuieli cu alte impozite, taxe şi vărsăminte asimilate; cheltuieli reprezentând transferuri şi contribuţii datorate în baza unor acte normative speciale</t>
  </si>
  <si>
    <t>11.3. Cheltuieli cu protecţia mediului înconjurător</t>
  </si>
  <si>
    <t>11.4 Cheltuieli din reevaluarea imobilizărilor corporale</t>
  </si>
  <si>
    <t>11.5. Cheltuieli privind calamităţile şi alte evenimente similare</t>
  </si>
  <si>
    <t>11.6. Alte cheltuieli</t>
  </si>
  <si>
    <t>Ajustări privind provizioanele</t>
  </si>
  <si>
    <t>- Cheltuieli</t>
  </si>
  <si>
    <t>- Venituri</t>
  </si>
  <si>
    <t>PROFITUL SAU PIERDEREA DIN EXPLOATARE</t>
  </si>
  <si>
    <t>- Profit</t>
  </si>
  <si>
    <t xml:space="preserve">- Pierdere </t>
  </si>
  <si>
    <t>12. Venituri din interese de participare</t>
  </si>
  <si>
    <t>13. Venituri din dobânzi</t>
  </si>
  <si>
    <t>14. Venituri din subvenţii de exploatare pentru dobânda datorata</t>
  </si>
  <si>
    <t>15. Alte venituri financiare</t>
  </si>
  <si>
    <t>16. Ajustări de valoare privind imobilizările financiare şi investiţiile financiare deţinute ca active circulante</t>
  </si>
  <si>
    <t>17. Cheltuieli privind dobânzile</t>
  </si>
  <si>
    <t>18. Alte cheltuieli financiare</t>
  </si>
  <si>
    <t>PROFITUL SAU PIERDEREA FINANCIARA</t>
  </si>
  <si>
    <t>19. PROFITUL SAU PIERDEREA BRUT(Ă)</t>
  </si>
  <si>
    <t>20. Impozitul pe profit</t>
  </si>
  <si>
    <t>21. Impozitul specific unor activități</t>
  </si>
  <si>
    <t>22. Alte impozite neprezentate la elementele de mai sus</t>
  </si>
  <si>
    <t>22. PROFITUL SAU PIERDEREA NET(Ă) A EXERCIŢIULUI FINANCIAR</t>
  </si>
  <si>
    <t>C/D</t>
  </si>
  <si>
    <t>Macheta financiara asigura calculul automat al veniturilor din subventii de exploatare a cifrei de afacere, a veniturilor din subventii pentru investitii, a cheltuielilor cu amortizarea si a cheltuielilor cu dobanzile. Solicitantul va insera valorile pentru activitatea operationala, avand in vedere veniturile si cheltuielile aferente proiectului, prevazute in foaia de calcul "1-Inputuri", precum si veniturile si cheltuielile actuale.</t>
  </si>
  <si>
    <t>Foaia de calcul ”5-Analiza financiara"</t>
  </si>
  <si>
    <t>Foaia de calcul ”4-Buget cerere"</t>
  </si>
  <si>
    <t>Macheta financiara asigura calculul automat al fluxului de numerar pe baza datelor introduse in foaia de calcul "1-Inputuri" si a estimarilor din Situatia veniturilor si cheltuielilor. Solicitantul va introduce datele cu privire la imprumuturile primite de la asociati si rambursarile catre acestia, in situatia in care contributia proprie la proiect este asigurata astfel si va calcula sumele aferente TVA-ului deductibil si TVA-ului colectat, daca este cazul.</t>
  </si>
  <si>
    <t>- Foaia de calcul "2-Bilant_Solicitant" in care Solicitantul va introduce valorile din situațiile financiare din ultimii 2 ani calendaristici anteriori anului depunerii cererii de finanțare doar în celulele marcate cu culoarea galbenă</t>
  </si>
  <si>
    <t>- Foaia de calcul "4-Buget cerere" in care Solicitantul va introduce informatii cu privire la bugetul proiectului, planul de finantare si sursele de finantare;</t>
  </si>
  <si>
    <t xml:space="preserve">- Foaia de calcul "5-Analiza financiara" care prevede proiectia veniturilor si cheltuielilor si a fluxului de numerar. </t>
  </si>
  <si>
    <t>Obiectiv specific: O Europă mai competitivă și mai inteligentă, prin promovarea unei transformări economice inovatoare și inteligente și a conectivității TIC regionale</t>
  </si>
  <si>
    <t>Actiune: a) Transformarea digitală a IMM-urilor</t>
  </si>
  <si>
    <t>Nr. crt.</t>
  </si>
  <si>
    <t>Cheltuieli cu echipamentele/dotarile/activele corporale</t>
  </si>
  <si>
    <t>Cheltuieli cu achiziții de echipamente pentru automatizări și robotică destinate fluxurilor tehnologice, integrate cu soluții digitale</t>
  </si>
  <si>
    <t>Cheltuieli cu instruirea personalului care va utiliza echipamentele TIC</t>
  </si>
  <si>
    <t>Cheltuieli cu active necorporale</t>
  </si>
  <si>
    <t>Cheltuieli cu achizitionarea si/sau dezvoltarea si/sau adaptarea aplicatiilor software/licentelor, configurarea și implementarea bazelor de date, migrarea și integrarea diverselor structuri de date existente, inclusiv soluțiile de automatizare software de tip RPA, respectiv Robotic Process Automation</t>
  </si>
  <si>
    <t>Cheltuieli aferente achiziționării soluțiilor din domeniul tehnologiei informației pentru comerțul electronic</t>
  </si>
  <si>
    <t>CHELTUIELI DIRECTE ELIGIBILE</t>
  </si>
  <si>
    <t>TOTAL CHELTUIELI ELIGIBILE DIRECTE</t>
  </si>
  <si>
    <t>CHELTUIELI INDIRECTE ELIGIBILE</t>
  </si>
  <si>
    <t>Cheltuieli indirecte</t>
  </si>
  <si>
    <t>TOTAL CHELTUIELI ELIGIBILE INDIRECTE</t>
  </si>
  <si>
    <t>Ajutorul de minimis</t>
  </si>
  <si>
    <t>PRODUCTIVITATEA MUNCII</t>
  </si>
  <si>
    <t>lei/angajat</t>
  </si>
  <si>
    <t>Numar personal</t>
  </si>
  <si>
    <t>nr/an</t>
  </si>
  <si>
    <t>Valoarea totala a cheltuielilor de investitie, valoarea cheltuielilor eligibile si neeligibile, valoarea ajutorului de minimis, contributia proprie vor fi corelate cu valorile prevazute in Cererea de finantare.</t>
  </si>
  <si>
    <t>Randurile 18…73</t>
  </si>
  <si>
    <t>- Foaia de calcul "6-Indicatori financiari" care prezinta intr-o maniera sintetica principalele rezultate financiare care fac obiectul punctarii in grila de evaluare tehnico-financiara;</t>
  </si>
  <si>
    <t>INDICATORI FINANCIARI</t>
  </si>
  <si>
    <t>Apel de proiecte nr. PRNV/2023/121/1</t>
  </si>
  <si>
    <t>2)</t>
  </si>
  <si>
    <t>Atunci când întreprinderea face obiectul unei proceduri colective de insolvență sau îndeplinește criteriile prevăzute de legislația națională pentru inițierea unei proceduri colective de insolvență la cererea creditorilor săi.</t>
  </si>
  <si>
    <t>3)</t>
  </si>
  <si>
    <t>Atunci când întreprinderea a primit ajutor pentru salvare și nu a rambursat încă împrumutul sau nu a încetat garanția sau a primit ajutoare pentru restructurare și face încă obiectul unui plan de restructurare.</t>
  </si>
  <si>
    <t>Cheltuieli aferente realizarii unui website a companiei</t>
  </si>
  <si>
    <t xml:space="preserve">TOTAL CAPITOL </t>
  </si>
  <si>
    <t> TOTAL CAPITOL</t>
  </si>
  <si>
    <t>TOTAL CAPITOL</t>
  </si>
  <si>
    <t>- Foaia de calcul "3-Intreprinderi in dificultate" care identifică pe baza datelor introduse în foaia de calcul "2-Bilant_Solicitant", dacă Solicitantul este întreprindere în dificultate</t>
  </si>
  <si>
    <t>Dacă valoarea rezultată negativă reprezintă cel mult 50% din valoarea cumulata a capitalului social subscris si vărsat si a primelor de capital, atunci solicitantul nu se încadrează în categoria întreprinderilor în dificultate.</t>
  </si>
  <si>
    <t>COTA TVA</t>
  </si>
  <si>
    <t>Cota de TVA</t>
  </si>
  <si>
    <t>Celula E27</t>
  </si>
  <si>
    <t>Celula E31</t>
  </si>
  <si>
    <t>Se va completa celula E31 cu data estimata pentru semnarea contractului de finantare. Data introdusa in celula trebuie sa fie in formatul dd.mm.yyyy. In functie de data prevazuta in celula E31 sunt calculati anii calendaristici de la randul 10.</t>
  </si>
  <si>
    <t>Celula E32</t>
  </si>
  <si>
    <t>Se va completa celula E32 cu numarul de luni estimat pentru realizarea activitatilor dupa data semnarii contractului de finantare. In functie de durata prevazuta in celula E32 sunt stabilite perioadele de implementare si operare de la randul 13.</t>
  </si>
  <si>
    <t>Procentul contributiei Solicitantului la cheltuielile eligibile</t>
  </si>
  <si>
    <t>Raportul AFN/CA</t>
  </si>
  <si>
    <t xml:space="preserve">Cheltuieli cu servicii de consultanță/analiză pentru realizarea Studiului/auditului privind identificarea soluției digitale pentru activitățile/procesele propuse a fi digitalizate </t>
  </si>
  <si>
    <t>Cheltuieli cu servicii pentru realizarea Raportului de audit final care confirmă implementarea soluției propuse prin Studiul/auditul privind identificarea soluției digitale pentru activitățile/procesele propuse a fi digitalizate.</t>
  </si>
  <si>
    <t>Cheltuieli cu servicii de trecere a arhivelor din analog/dosare/hârtie în digital indexabil</t>
  </si>
  <si>
    <t xml:space="preserve">Cheltuieli aferente achiziționării de servicii pentru consolidarea securității cibernetice aplicabile pentru software/ găzduire/rețele. </t>
  </si>
  <si>
    <t>Alte cheltuieli sub formă de subscripții pe perioada de implementare și durabilitate</t>
  </si>
  <si>
    <t>Scopul Machetei financiare este de a sprijini solicitanții în prezentarea proiecțiilor financiare din Analiza financiară într-un format unitar și simplificat și de a calcula indicatorii financiari care se punctează în Grila de evaluare tehnico-financiară.</t>
  </si>
  <si>
    <t>Denumirea bunurilor/serviciilor</t>
  </si>
  <si>
    <t>Cantitate</t>
  </si>
  <si>
    <t>Preț unitar (fără TVA)</t>
  </si>
  <si>
    <t>Valoare Totală (fără TVA)</t>
  </si>
  <si>
    <t>Eligibil</t>
  </si>
  <si>
    <t>Neeligibil</t>
  </si>
  <si>
    <t>Dotări (active corporale)</t>
  </si>
  <si>
    <t>Active necorporale</t>
  </si>
  <si>
    <t>Servicii</t>
  </si>
  <si>
    <t>Subscripții</t>
  </si>
  <si>
    <t xml:space="preserve">Cheltuieli cu reteaua LAN și cheltuieli de instalare, configurare justificate din punctul de vedere al implementării proiectului </t>
  </si>
  <si>
    <t>Cheltuieli cu achiziții de sisteme de inteligență artificială, machine learning, realitate augmentată, realitate virtuală</t>
  </si>
  <si>
    <t>Cheltuieli cu aplicații informatice specifice pentru persoanele cu dizabilități</t>
  </si>
  <si>
    <t>Cheltuieli cu servicii IT, de dezvoltare/ actualizare aplicații, configurare și implementare baze de date, migrare și integrare diverse structuri de date existente (atât pentru active necorporale, cât și pentru subscripții);</t>
  </si>
  <si>
    <t>Aplicații software/licențe necesare implementării proiectului (inclusiv software dezvoltat și/sau adaptat conform cerințelor beneficiarului), inclusiv soluții de automatizare software de tip RPA, respectiv Robotic Process Automation;</t>
  </si>
  <si>
    <t>Sisteme de inteligență artificială, machine learning, realitate augmentată, realitate virtuală</t>
  </si>
  <si>
    <t>Soluții din domeniul tehnologiei informației pentru comerțul electronic</t>
  </si>
  <si>
    <t>Aplicații informatice specifice pentru persoanele cu dizabilități</t>
  </si>
  <si>
    <t>Orice alte soluții care utilizează servicii și platforme de tip Cloud, necesare implementării proiectului.</t>
  </si>
  <si>
    <t>Macheta financiara include 7 foi de calcul, plus prezenta foaie de calcul cu instructiuni:</t>
  </si>
  <si>
    <t>- Foaia de calcul "7 - Listă bunuri_servicii" în care Solicitantul va introduce valorile pentru activele/serviciile propuse spre achiziționare.</t>
  </si>
  <si>
    <t>Cheltuieli cu hardware TIC și alte dispozitive si echipamente aferente inclusiv cheltuieli de instalare, configurare, punere în funcțiune, justificate din punctul de vedere al implementării proiectului</t>
  </si>
  <si>
    <t>Cheltuieli cu serviciile</t>
  </si>
  <si>
    <t>Subcategorie SMIS</t>
  </si>
  <si>
    <t>ECHIPAMENTE/DOTARI / ACTIVE CORPORALE</t>
  </si>
  <si>
    <t>SERVICII</t>
  </si>
  <si>
    <t>CHELTUIELI CU ACTIVE NECORPORALE</t>
  </si>
  <si>
    <t>CHELTUIELI PRIVIND ASIGURAREA SECURITATII CIBERNETICE A RETELEI SI SISTEMELOR INFORMATICE DEZVOLTATE</t>
  </si>
  <si>
    <t>ALTE CHELTUIELI</t>
  </si>
  <si>
    <t>CHELTUIELI SUB FORMA DE RATE FORFETARE</t>
  </si>
  <si>
    <t>Dotari</t>
  </si>
  <si>
    <t xml:space="preserve">Cheltuieli cu servicii de consultanță în domeniul digitalizării/TIC </t>
  </si>
  <si>
    <t>Cheltuieli cu servicii IT, de dezvoltare/ actualizare aplicații, configurare baze de date, migrare structuri de date etc</t>
  </si>
  <si>
    <t>Cheltuieli privind asigurarea securității cibernetice a rețelei și sistemelor informatice dezvoltate</t>
  </si>
  <si>
    <t xml:space="preserve">Alte cheltuieli  </t>
  </si>
  <si>
    <t>Cheltuieli indirecte conform art.54 lit.a Regulament (UE) 2021/1060</t>
  </si>
  <si>
    <t>Rezerve din reevaluare</t>
  </si>
  <si>
    <t>CHELTUIELI OPERATIONALE</t>
  </si>
  <si>
    <t>VENITURI OPERATIONALE</t>
  </si>
  <si>
    <t>Randurile 81…112</t>
  </si>
  <si>
    <t>Celulele I75…I117</t>
  </si>
  <si>
    <t>Randurile 42…44</t>
  </si>
  <si>
    <t>Randurile 50…67</t>
  </si>
  <si>
    <t>Venituri din subventii pentru investitii aferente proiectului</t>
  </si>
  <si>
    <t>TVA aferent achizitiilor de active corporale/necorporale</t>
  </si>
  <si>
    <t>TVA aferent vanzarilor de active corporale/necorporale</t>
  </si>
  <si>
    <t>Rambursari/plati de TVA</t>
  </si>
  <si>
    <t>TVA aferent achizitiilor din perioada de operare</t>
  </si>
  <si>
    <t>TVA aferent vanzarilor din perioada de operare</t>
  </si>
  <si>
    <t>PROFITUL BRUT/PIERDEREA BRUTĂ</t>
  </si>
  <si>
    <t>PROFIT NET/PIERDERE</t>
  </si>
  <si>
    <t>Alte cheltuieli de exploatare, din care:</t>
  </si>
  <si>
    <t>TVA-ul este eligibil</t>
  </si>
  <si>
    <t>Se va selecta opțiunea privind eligibilitatea TVA-ului in conformitate cu prevederile Ghidului Solicitantului. In functie de optiunea din celula E24, TVA-ul va fi in calcul in tabelul Fluxul de numerar.</t>
  </si>
  <si>
    <t>Se va completa celula E27 cu cota de TVA aflata in vigoare, dacă TVA-ul nu este eligibil. Daca TVA-ul este considerat eligibil, se va completa cu valoarea 0.</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</si>
</sst>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0.0%"/>
    <numFmt numFmtId="165" formatCode="0.0000"/>
    <numFmt numFmtId="166" formatCode="0.0000000"/>
    <numFmt numFmtId="167" formatCode="#,##0.0"/>
  </numFmts>
  <fonts count="32" x14ac:knownFonts="1">
    <font>
      <sz val="11"/>
      <color theme="1"/>
      <name val="Calibri"/>
      <family val="2"/>
      <charset val="238"/>
      <scheme val="minor"/>
    </font>
    <font>
      <sz val="11"/>
      <color theme="1"/>
      <name val="Calibri"/>
      <family val="2"/>
      <charset val="238"/>
      <scheme val="minor"/>
    </font>
    <font>
      <b/>
      <sz val="10"/>
      <name val="Arial Narrow"/>
      <family val="2"/>
    </font>
    <font>
      <sz val="11"/>
      <color theme="1"/>
      <name val="Arial Narrow"/>
      <family val="2"/>
    </font>
    <font>
      <sz val="10"/>
      <name val="Arial Narrow"/>
      <family val="2"/>
    </font>
    <font>
      <b/>
      <sz val="11"/>
      <color theme="1"/>
      <name val="Arial Narrow"/>
      <family val="2"/>
    </font>
    <font>
      <sz val="11"/>
      <name val="Arial Narrow"/>
      <family val="2"/>
    </font>
    <font>
      <b/>
      <sz val="11"/>
      <name val="Arial Narrow"/>
      <family val="2"/>
    </font>
    <font>
      <b/>
      <sz val="11"/>
      <color theme="0"/>
      <name val="Arial Narrow"/>
      <family val="2"/>
    </font>
    <font>
      <b/>
      <sz val="10"/>
      <color theme="1"/>
      <name val="Arial Narrow"/>
      <family val="2"/>
    </font>
    <font>
      <sz val="10"/>
      <color theme="1"/>
      <name val="Arial Narrow"/>
      <family val="2"/>
    </font>
    <font>
      <i/>
      <sz val="11"/>
      <color theme="1"/>
      <name val="Arial Narrow"/>
      <family val="2"/>
    </font>
    <font>
      <b/>
      <i/>
      <sz val="10"/>
      <name val="Arial Narrow"/>
      <family val="2"/>
    </font>
    <font>
      <b/>
      <i/>
      <sz val="10"/>
      <color theme="1"/>
      <name val="Arial Narrow"/>
      <family val="2"/>
    </font>
    <font>
      <i/>
      <sz val="10"/>
      <color theme="1"/>
      <name val="Arial Narrow"/>
      <family val="2"/>
    </font>
    <font>
      <sz val="11"/>
      <color theme="0"/>
      <name val="Arial Narrow"/>
      <family val="2"/>
    </font>
    <font>
      <i/>
      <sz val="10"/>
      <color theme="0"/>
      <name val="Arial Narrow"/>
      <family val="2"/>
    </font>
    <font>
      <b/>
      <sz val="12"/>
      <color theme="0"/>
      <name val="Arial Narrow"/>
      <family val="2"/>
    </font>
    <font>
      <sz val="12"/>
      <color theme="1"/>
      <name val="Arial Narrow"/>
      <family val="2"/>
    </font>
    <font>
      <b/>
      <sz val="12"/>
      <color theme="1"/>
      <name val="Arial Narrow"/>
      <family val="2"/>
    </font>
    <font>
      <b/>
      <u/>
      <sz val="11"/>
      <color theme="1"/>
      <name val="Arial Narrow"/>
      <family val="2"/>
    </font>
    <font>
      <b/>
      <sz val="12"/>
      <name val="Arial Narrow"/>
      <family val="2"/>
    </font>
    <font>
      <b/>
      <u/>
      <sz val="11"/>
      <name val="Arial Narrow"/>
      <family val="2"/>
    </font>
    <font>
      <b/>
      <sz val="11"/>
      <color rgb="FFFF0000"/>
      <name val="Arial Narrow"/>
      <family val="2"/>
    </font>
    <font>
      <b/>
      <sz val="11"/>
      <color rgb="FF00B050"/>
      <name val="Arial Narrow"/>
      <family val="2"/>
    </font>
    <font>
      <sz val="8"/>
      <name val="Calibri"/>
      <family val="2"/>
      <charset val="238"/>
      <scheme val="minor"/>
    </font>
    <font>
      <b/>
      <sz val="14"/>
      <name val="Arial Narrow"/>
      <family val="2"/>
    </font>
    <font>
      <b/>
      <i/>
      <sz val="10"/>
      <color rgb="FFFF0000"/>
      <name val="Arial Narrow"/>
      <family val="2"/>
    </font>
    <font>
      <b/>
      <i/>
      <sz val="11"/>
      <color rgb="FFFF0000"/>
      <name val="Arial Narrow"/>
      <family val="2"/>
    </font>
    <font>
      <b/>
      <sz val="9"/>
      <color theme="1"/>
      <name val="Arial Narrow"/>
      <family val="2"/>
    </font>
    <font>
      <b/>
      <sz val="11"/>
      <color theme="0"/>
      <name val="Calibri"/>
      <family val="2"/>
      <scheme val="minor"/>
    </font>
    <font>
      <b/>
      <sz val="11"/>
      <color theme="1"/>
      <name val="Calibri"/>
      <family val="2"/>
      <scheme val="minor"/>
    </font>
  </fonts>
  <fills count="14">
    <fill>
      <patternFill patternType="none"/>
    </fill>
    <fill>
      <patternFill patternType="gray125"/>
    </fill>
    <fill>
      <patternFill patternType="solid">
        <fgColor theme="0"/>
        <bgColor indexed="64"/>
      </patternFill>
    </fill>
    <fill>
      <patternFill patternType="solid">
        <fgColor rgb="FFFFFFCC"/>
        <bgColor indexed="64"/>
      </patternFill>
    </fill>
    <fill>
      <patternFill patternType="solid">
        <fgColor theme="0" tint="-0.34998626667073579"/>
        <bgColor indexed="64"/>
      </patternFill>
    </fill>
    <fill>
      <patternFill patternType="solid">
        <fgColor theme="3"/>
        <bgColor indexed="64"/>
      </patternFill>
    </fill>
    <fill>
      <patternFill patternType="solid">
        <fgColor theme="0" tint="-0.249977111117893"/>
        <bgColor indexed="64"/>
      </patternFill>
    </fill>
    <fill>
      <patternFill patternType="solid">
        <fgColor theme="8" tint="0.79998168889431442"/>
        <bgColor indexed="64"/>
      </patternFill>
    </fill>
    <fill>
      <patternFill patternType="solid">
        <fgColor theme="8" tint="0.59999389629810485"/>
        <bgColor indexed="64"/>
      </patternFill>
    </fill>
    <fill>
      <patternFill patternType="solid">
        <fgColor theme="8" tint="0.39997558519241921"/>
        <bgColor indexed="64"/>
      </patternFill>
    </fill>
    <fill>
      <patternFill patternType="solid">
        <fgColor theme="0" tint="-0.14999847407452621"/>
        <bgColor indexed="64"/>
      </patternFill>
    </fill>
    <fill>
      <patternFill patternType="solid">
        <fgColor theme="4" tint="0.59999389629810485"/>
        <bgColor indexed="64"/>
      </patternFill>
    </fill>
    <fill>
      <patternFill patternType="solid">
        <fgColor theme="4" tint="0.79998168889431442"/>
        <bgColor indexed="64"/>
      </patternFill>
    </fill>
    <fill>
      <patternFill patternType="solid">
        <fgColor theme="4" tint="-0.249977111117893"/>
        <bgColor indexed="64"/>
      </patternFill>
    </fill>
  </fills>
  <borders count="74">
    <border>
      <left/>
      <right/>
      <top/>
      <bottom/>
      <diagonal/>
    </border>
    <border>
      <left style="thin">
        <color indexed="64"/>
      </left>
      <right style="thin">
        <color indexed="64"/>
      </right>
      <top style="thin">
        <color indexed="64"/>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
      <left/>
      <right style="medium">
        <color indexed="64"/>
      </right>
      <top/>
      <bottom style="thin">
        <color indexed="64"/>
      </bottom>
      <diagonal/>
    </border>
    <border>
      <left style="mediumDashDotDot">
        <color indexed="64"/>
      </left>
      <right style="mediumDashDotDot">
        <color indexed="64"/>
      </right>
      <top style="mediumDashDotDot">
        <color indexed="64"/>
      </top>
      <bottom style="mediumDashDotDot">
        <color indexed="64"/>
      </bottom>
      <diagonal/>
    </border>
    <border>
      <left style="slantDashDot">
        <color indexed="64"/>
      </left>
      <right style="slantDashDot">
        <color indexed="64"/>
      </right>
      <top style="slantDashDot">
        <color indexed="64"/>
      </top>
      <bottom style="slantDashDot">
        <color indexed="64"/>
      </bottom>
      <diagonal/>
    </border>
    <border>
      <left style="hair">
        <color auto="1"/>
      </left>
      <right style="hair">
        <color auto="1"/>
      </right>
      <top style="hair">
        <color auto="1"/>
      </top>
      <bottom style="hair">
        <color auto="1"/>
      </bottom>
      <diagonal/>
    </border>
    <border>
      <left style="hair">
        <color auto="1"/>
      </left>
      <right style="hair">
        <color auto="1"/>
      </right>
      <top/>
      <bottom style="hair">
        <color auto="1"/>
      </bottom>
      <diagonal/>
    </border>
    <border>
      <left style="hair">
        <color indexed="64"/>
      </left>
      <right style="hair">
        <color indexed="64"/>
      </right>
      <top style="thin">
        <color indexed="64"/>
      </top>
      <bottom style="hair">
        <color indexed="64"/>
      </bottom>
      <diagonal/>
    </border>
    <border>
      <left style="hair">
        <color auto="1"/>
      </left>
      <right/>
      <top style="hair">
        <color auto="1"/>
      </top>
      <bottom style="hair">
        <color auto="1"/>
      </bottom>
      <diagonal/>
    </border>
    <border>
      <left/>
      <right style="hair">
        <color auto="1"/>
      </right>
      <top style="hair">
        <color auto="1"/>
      </top>
      <bottom style="hair">
        <color auto="1"/>
      </bottom>
      <diagonal/>
    </border>
    <border>
      <left/>
      <right/>
      <top style="hair">
        <color auto="1"/>
      </top>
      <bottom style="hair">
        <color auto="1"/>
      </bottom>
      <diagonal/>
    </border>
    <border>
      <left style="medium">
        <color indexed="64"/>
      </left>
      <right/>
      <top/>
      <bottom style="thin">
        <color indexed="64"/>
      </bottom>
      <diagonal/>
    </border>
    <border>
      <left/>
      <right/>
      <top style="hair">
        <color auto="1"/>
      </top>
      <bottom/>
      <diagonal/>
    </border>
    <border>
      <left/>
      <right/>
      <top style="thin">
        <color indexed="64"/>
      </top>
      <bottom/>
      <diagonal/>
    </border>
    <border>
      <left style="slantDashDot">
        <color indexed="64"/>
      </left>
      <right/>
      <top style="slantDashDot">
        <color indexed="64"/>
      </top>
      <bottom style="slantDashDot">
        <color indexed="64"/>
      </bottom>
      <diagonal/>
    </border>
    <border>
      <left/>
      <right/>
      <top style="slantDashDot">
        <color indexed="64"/>
      </top>
      <bottom style="slantDashDot">
        <color indexed="64"/>
      </bottom>
      <diagonal/>
    </border>
    <border>
      <left style="mediumDashDotDot">
        <color indexed="64"/>
      </left>
      <right/>
      <top style="mediumDashDotDot">
        <color indexed="64"/>
      </top>
      <bottom style="mediumDashDotDot">
        <color indexed="64"/>
      </bottom>
      <diagonal/>
    </border>
    <border>
      <left/>
      <right/>
      <top style="mediumDashDotDot">
        <color indexed="64"/>
      </top>
      <bottom style="mediumDashDotDot">
        <color indexed="64"/>
      </bottom>
      <diagonal/>
    </border>
    <border>
      <left/>
      <right style="thin">
        <color indexed="64"/>
      </right>
      <top/>
      <bottom/>
      <diagonal/>
    </border>
    <border>
      <left style="thin">
        <color indexed="64"/>
      </left>
      <right/>
      <top style="thin">
        <color indexed="64"/>
      </top>
      <bottom/>
      <diagonal/>
    </border>
    <border>
      <left style="thin">
        <color indexed="64"/>
      </left>
      <right/>
      <top/>
      <bottom/>
      <diagonal/>
    </border>
    <border>
      <left/>
      <right style="thin">
        <color indexed="64"/>
      </right>
      <top style="slantDashDot">
        <color indexed="64"/>
      </top>
      <bottom style="slantDashDot">
        <color indexed="64"/>
      </bottom>
      <diagonal/>
    </border>
    <border>
      <left style="slantDashDot">
        <color indexed="64"/>
      </left>
      <right style="thin">
        <color indexed="64"/>
      </right>
      <top style="slantDashDot">
        <color indexed="64"/>
      </top>
      <bottom style="slantDashDot">
        <color indexed="64"/>
      </bottom>
      <diagonal/>
    </border>
    <border>
      <left/>
      <right style="thin">
        <color indexed="64"/>
      </right>
      <top style="mediumDashDotDot">
        <color indexed="64"/>
      </top>
      <bottom style="mediumDashDotDot">
        <color indexed="64"/>
      </bottom>
      <diagonal/>
    </border>
    <border>
      <left/>
      <right style="thin">
        <color indexed="64"/>
      </right>
      <top/>
      <bottom style="thin">
        <color indexed="64"/>
      </bottom>
      <diagonal/>
    </border>
    <border>
      <left/>
      <right style="thin">
        <color indexed="64"/>
      </right>
      <top style="thin">
        <color indexed="64"/>
      </top>
      <bottom/>
      <diagonal/>
    </border>
    <border>
      <left style="thin">
        <color indexed="64"/>
      </left>
      <right style="thin">
        <color indexed="64"/>
      </right>
      <top style="slantDashDot">
        <color indexed="64"/>
      </top>
      <bottom style="slantDashDot">
        <color indexed="64"/>
      </bottom>
      <diagonal/>
    </border>
    <border>
      <left style="thin">
        <color indexed="64"/>
      </left>
      <right style="slantDashDot">
        <color indexed="64"/>
      </right>
      <top style="slantDashDot">
        <color indexed="64"/>
      </top>
      <bottom style="slantDashDot">
        <color indexed="64"/>
      </bottom>
      <diagonal/>
    </border>
    <border>
      <left/>
      <right style="thin">
        <color indexed="64"/>
      </right>
      <top/>
      <bottom style="mediumDashDotDot">
        <color indexed="64"/>
      </bottom>
      <diagonal/>
    </border>
    <border>
      <left/>
      <right/>
      <top/>
      <bottom style="mediumDashDotDot">
        <color indexed="64"/>
      </bottom>
      <diagonal/>
    </border>
    <border>
      <left style="thin">
        <color indexed="64"/>
      </left>
      <right/>
      <top/>
      <bottom style="thin">
        <color indexed="64"/>
      </bottom>
      <diagonal/>
    </border>
    <border>
      <left style="medium">
        <color indexed="64"/>
      </left>
      <right/>
      <top style="thin">
        <color indexed="64"/>
      </top>
      <bottom style="thin">
        <color indexed="64"/>
      </bottom>
      <diagonal/>
    </border>
    <border>
      <left style="thin">
        <color indexed="64"/>
      </left>
      <right style="thin">
        <color indexed="64"/>
      </right>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style="medium">
        <color indexed="64"/>
      </right>
      <top style="thin">
        <color indexed="64"/>
      </top>
      <bottom style="thin">
        <color indexed="64"/>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diagonal/>
    </border>
    <border>
      <left style="thin">
        <color indexed="64"/>
      </left>
      <right style="medium">
        <color indexed="64"/>
      </right>
      <top/>
      <bottom/>
      <diagonal/>
    </border>
    <border>
      <left style="thin">
        <color indexed="64"/>
      </left>
      <right style="medium">
        <color indexed="64"/>
      </right>
      <top style="thin">
        <color indexed="64"/>
      </top>
      <bottom/>
      <diagonal/>
    </border>
    <border>
      <left style="medium">
        <color indexed="64"/>
      </left>
      <right style="medium">
        <color indexed="64"/>
      </right>
      <top/>
      <bottom style="medium">
        <color indexed="64"/>
      </bottom>
      <diagonal/>
    </border>
    <border>
      <left style="medium">
        <color indexed="64"/>
      </left>
      <right style="thin">
        <color indexed="64"/>
      </right>
      <top style="thin">
        <color indexed="64"/>
      </top>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thin">
        <color indexed="64"/>
      </left>
      <right style="thin">
        <color indexed="64"/>
      </right>
      <top/>
      <bottom style="medium">
        <color indexed="64"/>
      </bottom>
      <diagonal/>
    </border>
  </borders>
  <cellStyleXfs count="3">
    <xf numFmtId="0" fontId="0" fillId="0" borderId="0"/>
    <xf numFmtId="9" fontId="1" fillId="0" borderId="0" applyFont="0" applyFill="0" applyBorder="0" applyAlignment="0" applyProtection="0"/>
    <xf numFmtId="0" fontId="1" fillId="0" borderId="0"/>
  </cellStyleXfs>
  <cellXfs count="444">
    <xf numFmtId="0" fontId="0" fillId="0" borderId="0" xfId="0"/>
    <xf numFmtId="0" fontId="0" fillId="2" borderId="0" xfId="0" applyFill="1"/>
    <xf numFmtId="0" fontId="3" fillId="2" borderId="0" xfId="0" applyFont="1" applyFill="1"/>
    <xf numFmtId="4" fontId="4" fillId="3" borderId="2" xfId="2" applyNumberFormat="1" applyFont="1" applyFill="1" applyBorder="1" applyAlignment="1" applyProtection="1">
      <alignment horizontal="right" vertical="center"/>
      <protection locked="0"/>
    </xf>
    <xf numFmtId="0" fontId="5" fillId="2" borderId="4" xfId="0" applyFont="1" applyFill="1" applyBorder="1"/>
    <xf numFmtId="0" fontId="5" fillId="2" borderId="6" xfId="0" applyFont="1" applyFill="1" applyBorder="1"/>
    <xf numFmtId="0" fontId="5" fillId="2" borderId="7" xfId="0" applyFont="1" applyFill="1" applyBorder="1"/>
    <xf numFmtId="0" fontId="5" fillId="2" borderId="0" xfId="0" applyFont="1" applyFill="1"/>
    <xf numFmtId="0" fontId="5" fillId="2" borderId="9" xfId="0" applyFont="1" applyFill="1" applyBorder="1"/>
    <xf numFmtId="0" fontId="5" fillId="2" borderId="10" xfId="0" applyFont="1" applyFill="1" applyBorder="1"/>
    <xf numFmtId="0" fontId="3" fillId="6" borderId="0" xfId="0" applyFont="1" applyFill="1"/>
    <xf numFmtId="0" fontId="0" fillId="6" borderId="0" xfId="0" applyFill="1"/>
    <xf numFmtId="0" fontId="5" fillId="0" borderId="19" xfId="2" applyFont="1" applyBorder="1" applyAlignment="1" applyProtection="1">
      <alignment horizontal="right" vertical="center" wrapText="1"/>
      <protection locked="0"/>
    </xf>
    <xf numFmtId="0" fontId="3" fillId="2" borderId="0" xfId="0" applyFont="1" applyFill="1" applyAlignment="1">
      <alignment vertical="center" wrapText="1"/>
    </xf>
    <xf numFmtId="0" fontId="3" fillId="2" borderId="2" xfId="0" applyFont="1" applyFill="1" applyBorder="1" applyAlignment="1">
      <alignment vertical="center" wrapText="1"/>
    </xf>
    <xf numFmtId="0" fontId="11" fillId="2" borderId="2" xfId="0" applyFont="1" applyFill="1" applyBorder="1" applyAlignment="1">
      <alignment horizontal="center" vertical="center" wrapText="1"/>
    </xf>
    <xf numFmtId="0" fontId="0" fillId="2" borderId="5" xfId="0" applyFill="1" applyBorder="1"/>
    <xf numFmtId="0" fontId="0" fillId="2" borderId="6" xfId="0" applyFill="1" applyBorder="1"/>
    <xf numFmtId="0" fontId="0" fillId="2" borderId="8" xfId="0" applyFill="1" applyBorder="1"/>
    <xf numFmtId="0" fontId="0" fillId="2" borderId="10" xfId="0" applyFill="1" applyBorder="1"/>
    <xf numFmtId="0" fontId="0" fillId="2" borderId="11" xfId="0" applyFill="1" applyBorder="1"/>
    <xf numFmtId="0" fontId="3" fillId="2" borderId="0" xfId="0" applyFont="1" applyFill="1" applyAlignment="1">
      <alignment horizontal="left" vertical="top" wrapText="1"/>
    </xf>
    <xf numFmtId="0" fontId="3" fillId="2" borderId="0" xfId="0" applyFont="1" applyFill="1" applyAlignment="1">
      <alignment vertical="top" wrapText="1"/>
    </xf>
    <xf numFmtId="4" fontId="2" fillId="2" borderId="0" xfId="0" applyNumberFormat="1" applyFont="1" applyFill="1" applyAlignment="1">
      <alignment horizontal="left" vertical="top" wrapText="1"/>
    </xf>
    <xf numFmtId="0" fontId="3" fillId="2" borderId="25" xfId="0" applyFont="1" applyFill="1" applyBorder="1" applyAlignment="1">
      <alignment vertical="top" wrapText="1"/>
    </xf>
    <xf numFmtId="0" fontId="2" fillId="2" borderId="27" xfId="0" applyFont="1" applyFill="1" applyBorder="1" applyAlignment="1">
      <alignment horizontal="center" vertical="center" wrapText="1"/>
    </xf>
    <xf numFmtId="0" fontId="2" fillId="2" borderId="28" xfId="0" applyFont="1" applyFill="1" applyBorder="1" applyAlignment="1">
      <alignment horizontal="center" vertical="center" wrapText="1"/>
    </xf>
    <xf numFmtId="0" fontId="5" fillId="2" borderId="2" xfId="0" applyFont="1" applyFill="1" applyBorder="1" applyAlignment="1">
      <alignment horizontal="center" vertical="center" wrapText="1"/>
    </xf>
    <xf numFmtId="49" fontId="11" fillId="3" borderId="30" xfId="1" applyNumberFormat="1" applyFont="1" applyFill="1" applyBorder="1" applyAlignment="1" applyProtection="1">
      <alignment horizontal="left" indent="1"/>
      <protection locked="0"/>
    </xf>
    <xf numFmtId="0" fontId="3" fillId="6" borderId="0" xfId="0" applyFont="1" applyFill="1" applyAlignment="1">
      <alignment vertical="center" wrapText="1"/>
    </xf>
    <xf numFmtId="0" fontId="2" fillId="2" borderId="0" xfId="0" applyFont="1" applyFill="1" applyAlignment="1">
      <alignment horizontal="center" vertical="center" wrapText="1"/>
    </xf>
    <xf numFmtId="0" fontId="2" fillId="2" borderId="0" xfId="0" applyFont="1" applyFill="1" applyAlignment="1">
      <alignment horizontal="left" vertical="top" wrapText="1"/>
    </xf>
    <xf numFmtId="0" fontId="2" fillId="2" borderId="0" xfId="0" applyFont="1" applyFill="1" applyAlignment="1">
      <alignment horizontal="center" vertical="top" wrapText="1"/>
    </xf>
    <xf numFmtId="0" fontId="2" fillId="2" borderId="44" xfId="0" applyFont="1" applyFill="1" applyBorder="1" applyAlignment="1">
      <alignment vertical="top" wrapText="1"/>
    </xf>
    <xf numFmtId="0" fontId="2" fillId="2" borderId="42" xfId="0" applyFont="1" applyFill="1" applyBorder="1" applyAlignment="1">
      <alignment horizontal="left" vertical="top" wrapText="1"/>
    </xf>
    <xf numFmtId="0" fontId="10" fillId="2" borderId="44" xfId="0" applyFont="1" applyFill="1" applyBorder="1" applyAlignment="1">
      <alignment vertical="top" wrapText="1"/>
    </xf>
    <xf numFmtId="4" fontId="2" fillId="2" borderId="42" xfId="0" applyNumberFormat="1" applyFont="1" applyFill="1" applyBorder="1" applyAlignment="1">
      <alignment horizontal="right" vertical="center" wrapText="1"/>
    </xf>
    <xf numFmtId="0" fontId="2" fillId="2" borderId="42" xfId="0" applyFont="1" applyFill="1" applyBorder="1" applyAlignment="1">
      <alignment horizontal="center" vertical="top" wrapText="1"/>
    </xf>
    <xf numFmtId="4" fontId="2" fillId="2" borderId="42" xfId="0" applyNumberFormat="1" applyFont="1" applyFill="1" applyBorder="1" applyAlignment="1">
      <alignment horizontal="center" vertical="center" wrapText="1"/>
    </xf>
    <xf numFmtId="0" fontId="3" fillId="2" borderId="44" xfId="0" applyFont="1" applyFill="1" applyBorder="1" applyAlignment="1">
      <alignment vertical="top" wrapText="1"/>
    </xf>
    <xf numFmtId="0" fontId="3" fillId="2" borderId="48" xfId="0" applyFont="1" applyFill="1" applyBorder="1" applyAlignment="1">
      <alignment vertical="top" wrapText="1"/>
    </xf>
    <xf numFmtId="0" fontId="2" fillId="9" borderId="22" xfId="0" applyFont="1" applyFill="1" applyBorder="1" applyAlignment="1">
      <alignment vertical="top" wrapText="1"/>
    </xf>
    <xf numFmtId="3" fontId="10" fillId="2" borderId="42" xfId="0" applyNumberFormat="1" applyFont="1" applyFill="1" applyBorder="1" applyAlignment="1">
      <alignment horizontal="right" vertical="center" wrapText="1"/>
    </xf>
    <xf numFmtId="3" fontId="2" fillId="2" borderId="42" xfId="0" applyNumberFormat="1" applyFont="1" applyFill="1" applyBorder="1" applyAlignment="1">
      <alignment horizontal="right" vertical="center" wrapText="1"/>
    </xf>
    <xf numFmtId="4" fontId="2" fillId="2" borderId="0" xfId="0" applyNumberFormat="1" applyFont="1" applyFill="1" applyAlignment="1">
      <alignment horizontal="left" vertical="center"/>
    </xf>
    <xf numFmtId="49" fontId="5" fillId="2" borderId="30" xfId="1" applyNumberFormat="1" applyFont="1" applyFill="1" applyBorder="1" applyAlignment="1" applyProtection="1">
      <alignment horizontal="center" vertical="center"/>
      <protection locked="0"/>
    </xf>
    <xf numFmtId="49" fontId="5" fillId="2" borderId="0" xfId="1" applyNumberFormat="1" applyFont="1" applyFill="1" applyBorder="1" applyAlignment="1" applyProtection="1">
      <alignment horizontal="center" vertical="center"/>
      <protection locked="0"/>
    </xf>
    <xf numFmtId="0" fontId="14" fillId="2" borderId="2" xfId="0" applyFont="1" applyFill="1" applyBorder="1" applyAlignment="1">
      <alignment horizontal="center" vertical="center" wrapText="1"/>
    </xf>
    <xf numFmtId="0" fontId="3" fillId="2" borderId="17" xfId="0" applyFont="1" applyFill="1" applyBorder="1" applyAlignment="1">
      <alignment horizontal="center"/>
    </xf>
    <xf numFmtId="0" fontId="3" fillId="2" borderId="0" xfId="0" applyFont="1" applyFill="1" applyProtection="1">
      <protection locked="0"/>
    </xf>
    <xf numFmtId="0" fontId="3" fillId="6" borderId="0" xfId="0" applyFont="1" applyFill="1" applyProtection="1">
      <protection locked="0"/>
    </xf>
    <xf numFmtId="0" fontId="5" fillId="2" borderId="4" xfId="0" applyFont="1" applyFill="1" applyBorder="1" applyProtection="1">
      <protection locked="0"/>
    </xf>
    <xf numFmtId="0" fontId="5" fillId="2" borderId="6" xfId="0" applyFont="1" applyFill="1" applyBorder="1" applyProtection="1">
      <protection locked="0"/>
    </xf>
    <xf numFmtId="0" fontId="5" fillId="2" borderId="7" xfId="0" applyFont="1" applyFill="1" applyBorder="1" applyProtection="1">
      <protection locked="0"/>
    </xf>
    <xf numFmtId="0" fontId="5" fillId="2" borderId="8" xfId="0" applyFont="1" applyFill="1" applyBorder="1" applyProtection="1">
      <protection locked="0"/>
    </xf>
    <xf numFmtId="0" fontId="5" fillId="2" borderId="9" xfId="0" applyFont="1" applyFill="1" applyBorder="1" applyProtection="1">
      <protection locked="0"/>
    </xf>
    <xf numFmtId="0" fontId="5" fillId="2" borderId="11" xfId="0" applyFont="1" applyFill="1" applyBorder="1" applyProtection="1">
      <protection locked="0"/>
    </xf>
    <xf numFmtId="0" fontId="3" fillId="2" borderId="0" xfId="0" applyFont="1" applyFill="1" applyAlignment="1" applyProtection="1">
      <alignment vertical="center"/>
      <protection locked="0"/>
    </xf>
    <xf numFmtId="0" fontId="5" fillId="2" borderId="0" xfId="0" applyFont="1" applyFill="1" applyProtection="1">
      <protection locked="0"/>
    </xf>
    <xf numFmtId="0" fontId="3" fillId="2" borderId="0" xfId="0" applyFont="1" applyFill="1" applyAlignment="1" applyProtection="1">
      <alignment vertical="center" wrapText="1"/>
      <protection locked="0"/>
    </xf>
    <xf numFmtId="0" fontId="3" fillId="6" borderId="0" xfId="0" applyFont="1" applyFill="1" applyAlignment="1" applyProtection="1">
      <alignment horizontal="right" vertical="center"/>
      <protection locked="0"/>
    </xf>
    <xf numFmtId="0" fontId="3" fillId="2" borderId="0" xfId="0" applyFont="1" applyFill="1" applyAlignment="1">
      <alignment horizontal="right" vertical="center"/>
    </xf>
    <xf numFmtId="0" fontId="3" fillId="2" borderId="5" xfId="0" applyFont="1" applyFill="1" applyBorder="1"/>
    <xf numFmtId="0" fontId="3" fillId="2" borderId="6" xfId="0" applyFont="1" applyFill="1" applyBorder="1"/>
    <xf numFmtId="0" fontId="3" fillId="2" borderId="8" xfId="0" applyFont="1" applyFill="1" applyBorder="1"/>
    <xf numFmtId="0" fontId="3" fillId="2" borderId="10" xfId="0" applyFont="1" applyFill="1" applyBorder="1"/>
    <xf numFmtId="0" fontId="3" fillId="2" borderId="11" xfId="0" applyFont="1" applyFill="1" applyBorder="1"/>
    <xf numFmtId="0" fontId="3" fillId="2" borderId="0" xfId="0" applyFont="1" applyFill="1" applyAlignment="1">
      <alignment vertical="center"/>
    </xf>
    <xf numFmtId="0" fontId="3" fillId="2" borderId="0" xfId="0" quotePrefix="1" applyFont="1" applyFill="1"/>
    <xf numFmtId="0" fontId="14" fillId="2" borderId="0" xfId="0" applyFont="1" applyFill="1"/>
    <xf numFmtId="0" fontId="3" fillId="2" borderId="0" xfId="0" applyFont="1" applyFill="1" applyAlignment="1" applyProtection="1">
      <alignment horizontal="center" vertical="center"/>
      <protection locked="0"/>
    </xf>
    <xf numFmtId="0" fontId="8" fillId="5" borderId="2" xfId="0" applyFont="1" applyFill="1" applyBorder="1" applyAlignment="1" applyProtection="1">
      <alignment horizontal="center" vertical="center"/>
      <protection locked="0"/>
    </xf>
    <xf numFmtId="0" fontId="17" fillId="5" borderId="2" xfId="0" applyFont="1" applyFill="1" applyBorder="1" applyAlignment="1" applyProtection="1">
      <alignment horizontal="center" vertical="center"/>
      <protection locked="0"/>
    </xf>
    <xf numFmtId="0" fontId="15" fillId="5" borderId="2" xfId="0" applyFont="1" applyFill="1" applyBorder="1" applyProtection="1">
      <protection locked="0"/>
    </xf>
    <xf numFmtId="0" fontId="8" fillId="5" borderId="2" xfId="0" applyFont="1" applyFill="1" applyBorder="1" applyProtection="1">
      <protection locked="0"/>
    </xf>
    <xf numFmtId="0" fontId="5" fillId="2" borderId="0" xfId="0" applyFont="1" applyFill="1" applyAlignment="1" applyProtection="1">
      <alignment horizontal="center" vertical="center"/>
      <protection locked="0"/>
    </xf>
    <xf numFmtId="0" fontId="18" fillId="2" borderId="0" xfId="0" applyFont="1" applyFill="1" applyProtection="1">
      <protection locked="0"/>
    </xf>
    <xf numFmtId="0" fontId="19" fillId="9" borderId="0" xfId="0" applyFont="1" applyFill="1" applyAlignment="1" applyProtection="1">
      <alignment vertical="center"/>
      <protection locked="0"/>
    </xf>
    <xf numFmtId="0" fontId="18" fillId="9" borderId="0" xfId="0" applyFont="1" applyFill="1" applyProtection="1">
      <protection locked="0"/>
    </xf>
    <xf numFmtId="0" fontId="18" fillId="9" borderId="0" xfId="0" applyFont="1" applyFill="1" applyAlignment="1" applyProtection="1">
      <alignment horizontal="center" vertical="center"/>
      <protection locked="0"/>
    </xf>
    <xf numFmtId="0" fontId="18" fillId="6" borderId="0" xfId="0" applyFont="1" applyFill="1" applyProtection="1">
      <protection locked="0"/>
    </xf>
    <xf numFmtId="0" fontId="10" fillId="2" borderId="0" xfId="0" applyFont="1" applyFill="1" applyProtection="1">
      <protection locked="0"/>
    </xf>
    <xf numFmtId="0" fontId="10" fillId="2" borderId="0" xfId="0" applyFont="1" applyFill="1" applyAlignment="1" applyProtection="1">
      <alignment horizontal="center" vertical="center"/>
      <protection locked="0"/>
    </xf>
    <xf numFmtId="0" fontId="10" fillId="6" borderId="0" xfId="0" applyFont="1" applyFill="1" applyProtection="1">
      <protection locked="0"/>
    </xf>
    <xf numFmtId="0" fontId="5" fillId="2" borderId="2" xfId="0" applyFont="1" applyFill="1" applyBorder="1" applyAlignment="1" applyProtection="1">
      <alignment vertical="center"/>
      <protection locked="0"/>
    </xf>
    <xf numFmtId="0" fontId="5" fillId="2" borderId="2" xfId="0" applyFont="1" applyFill="1" applyBorder="1" applyProtection="1">
      <protection locked="0"/>
    </xf>
    <xf numFmtId="0" fontId="9" fillId="3" borderId="29" xfId="0" applyFont="1" applyFill="1" applyBorder="1" applyAlignment="1" applyProtection="1">
      <alignment horizontal="center" vertical="center"/>
      <protection locked="0"/>
    </xf>
    <xf numFmtId="0" fontId="9" fillId="2" borderId="0" xfId="0" applyFont="1" applyFill="1" applyAlignment="1" applyProtection="1">
      <alignment horizontal="center" vertical="center"/>
      <protection locked="0"/>
    </xf>
    <xf numFmtId="14" fontId="5" fillId="3" borderId="29" xfId="0" applyNumberFormat="1" applyFont="1" applyFill="1" applyBorder="1" applyAlignment="1" applyProtection="1">
      <alignment horizontal="center" vertical="center"/>
      <protection locked="0"/>
    </xf>
    <xf numFmtId="0" fontId="5" fillId="2" borderId="2" xfId="0" applyFont="1" applyFill="1" applyBorder="1" applyAlignment="1" applyProtection="1">
      <alignment vertical="center" wrapText="1"/>
      <protection locked="0"/>
    </xf>
    <xf numFmtId="1" fontId="5" fillId="3" borderId="29" xfId="0" applyNumberFormat="1" applyFont="1" applyFill="1" applyBorder="1" applyAlignment="1" applyProtection="1">
      <alignment horizontal="center" vertical="center"/>
      <protection locked="0"/>
    </xf>
    <xf numFmtId="0" fontId="11" fillId="3" borderId="29" xfId="0" applyFont="1" applyFill="1" applyBorder="1" applyAlignment="1" applyProtection="1">
      <alignment vertical="center" wrapText="1"/>
      <protection locked="0"/>
    </xf>
    <xf numFmtId="0" fontId="3" fillId="2" borderId="29" xfId="0" applyFont="1" applyFill="1" applyBorder="1" applyAlignment="1" applyProtection="1">
      <alignment horizontal="center" vertical="center"/>
      <protection locked="0"/>
    </xf>
    <xf numFmtId="3" fontId="3" fillId="3" borderId="29" xfId="0" applyNumberFormat="1" applyFont="1" applyFill="1" applyBorder="1" applyAlignment="1" applyProtection="1">
      <alignment vertical="center"/>
      <protection locked="0"/>
    </xf>
    <xf numFmtId="3" fontId="3" fillId="2" borderId="0" xfId="0" applyNumberFormat="1" applyFont="1" applyFill="1" applyAlignment="1" applyProtection="1">
      <alignment vertical="center"/>
      <protection locked="0"/>
    </xf>
    <xf numFmtId="0" fontId="5" fillId="2" borderId="2" xfId="0" applyFont="1" applyFill="1" applyBorder="1" applyAlignment="1" applyProtection="1">
      <alignment horizontal="center" vertical="center" wrapText="1"/>
      <protection locked="0"/>
    </xf>
    <xf numFmtId="0" fontId="5" fillId="2" borderId="2" xfId="0" applyFont="1" applyFill="1" applyBorder="1" applyAlignment="1" applyProtection="1">
      <alignment horizontal="center" vertical="center"/>
      <protection locked="0"/>
    </xf>
    <xf numFmtId="0" fontId="3" fillId="2" borderId="29" xfId="0" applyFont="1" applyFill="1" applyBorder="1" applyAlignment="1" applyProtection="1">
      <alignment vertical="center" wrapText="1"/>
      <protection locked="0"/>
    </xf>
    <xf numFmtId="0" fontId="3" fillId="2" borderId="2" xfId="0" applyFont="1" applyFill="1" applyBorder="1" applyAlignment="1" applyProtection="1">
      <alignment horizontal="center" vertical="center"/>
      <protection locked="0"/>
    </xf>
    <xf numFmtId="0" fontId="3" fillId="2" borderId="2" xfId="0" applyFont="1" applyFill="1" applyBorder="1" applyAlignment="1" applyProtection="1">
      <alignment horizontal="center" vertical="center" wrapText="1"/>
      <protection locked="0"/>
    </xf>
    <xf numFmtId="0" fontId="3" fillId="2" borderId="0" xfId="0" applyFont="1" applyFill="1" applyAlignment="1" applyProtection="1">
      <alignment horizontal="center" vertical="center" wrapText="1"/>
      <protection locked="0"/>
    </xf>
    <xf numFmtId="3" fontId="3" fillId="3" borderId="31" xfId="0" applyNumberFormat="1" applyFont="1" applyFill="1" applyBorder="1" applyAlignment="1" applyProtection="1">
      <alignment horizontal="center" vertical="center"/>
      <protection locked="0"/>
    </xf>
    <xf numFmtId="0" fontId="3" fillId="3" borderId="31" xfId="0" applyFont="1" applyFill="1" applyBorder="1" applyAlignment="1" applyProtection="1">
      <alignment horizontal="center" vertical="center"/>
      <protection locked="0"/>
    </xf>
    <xf numFmtId="3" fontId="3" fillId="3" borderId="30" xfId="0" applyNumberFormat="1" applyFont="1" applyFill="1" applyBorder="1" applyAlignment="1" applyProtection="1">
      <alignment horizontal="center" vertical="center"/>
      <protection locked="0"/>
    </xf>
    <xf numFmtId="0" fontId="3" fillId="3" borderId="30" xfId="0" applyFont="1" applyFill="1" applyBorder="1" applyAlignment="1" applyProtection="1">
      <alignment horizontal="center" vertical="center"/>
      <protection locked="0"/>
    </xf>
    <xf numFmtId="0" fontId="5" fillId="2" borderId="29" xfId="0" applyFont="1" applyFill="1" applyBorder="1" applyAlignment="1" applyProtection="1">
      <alignment horizontal="center" vertical="center"/>
      <protection locked="0"/>
    </xf>
    <xf numFmtId="0" fontId="3" fillId="2" borderId="30" xfId="0" applyFont="1" applyFill="1" applyBorder="1" applyAlignment="1" applyProtection="1">
      <alignment horizontal="center" vertical="center"/>
      <protection locked="0"/>
    </xf>
    <xf numFmtId="3" fontId="5" fillId="2" borderId="0" xfId="0" applyNumberFormat="1" applyFont="1" applyFill="1" applyAlignment="1" applyProtection="1">
      <alignment horizontal="center" vertical="center"/>
      <protection locked="0"/>
    </xf>
    <xf numFmtId="3" fontId="5" fillId="2" borderId="36" xfId="0" applyNumberFormat="1" applyFont="1" applyFill="1" applyBorder="1" applyAlignment="1" applyProtection="1">
      <alignment vertical="center"/>
      <protection locked="0"/>
    </xf>
    <xf numFmtId="3" fontId="5" fillId="3" borderId="29" xfId="0" applyNumberFormat="1" applyFont="1" applyFill="1" applyBorder="1" applyAlignment="1" applyProtection="1">
      <alignment horizontal="center" vertical="center"/>
      <protection locked="0"/>
    </xf>
    <xf numFmtId="3" fontId="3" fillId="3" borderId="29" xfId="0" applyNumberFormat="1" applyFont="1" applyFill="1" applyBorder="1" applyAlignment="1" applyProtection="1">
      <alignment horizontal="center" vertical="center"/>
      <protection locked="0"/>
    </xf>
    <xf numFmtId="0" fontId="3" fillId="3" borderId="29" xfId="0" applyFont="1" applyFill="1" applyBorder="1" applyAlignment="1" applyProtection="1">
      <alignment horizontal="center" vertical="center"/>
      <protection locked="0"/>
    </xf>
    <xf numFmtId="3" fontId="3" fillId="2" borderId="0" xfId="0" applyNumberFormat="1" applyFont="1" applyFill="1" applyAlignment="1" applyProtection="1">
      <alignment horizontal="center" vertical="center"/>
      <protection locked="0"/>
    </xf>
    <xf numFmtId="0" fontId="20" fillId="2" borderId="0" xfId="0" applyFont="1" applyFill="1" applyProtection="1">
      <protection locked="0"/>
    </xf>
    <xf numFmtId="0" fontId="3" fillId="2" borderId="2" xfId="0" applyFont="1" applyFill="1" applyBorder="1" applyProtection="1">
      <protection locked="0"/>
    </xf>
    <xf numFmtId="164" fontId="3" fillId="3" borderId="30" xfId="0" applyNumberFormat="1" applyFont="1" applyFill="1" applyBorder="1" applyAlignment="1" applyProtection="1">
      <alignment horizontal="center" vertical="center"/>
      <protection locked="0"/>
    </xf>
    <xf numFmtId="3" fontId="3" fillId="6" borderId="0" xfId="0" applyNumberFormat="1" applyFont="1" applyFill="1" applyProtection="1">
      <protection locked="0"/>
    </xf>
    <xf numFmtId="0" fontId="3" fillId="6" borderId="0" xfId="0" applyFont="1" applyFill="1" applyAlignment="1" applyProtection="1">
      <alignment horizontal="center" vertical="center"/>
      <protection locked="0"/>
    </xf>
    <xf numFmtId="0" fontId="3" fillId="4" borderId="0" xfId="0" applyFont="1" applyFill="1" applyProtection="1">
      <protection locked="0"/>
    </xf>
    <xf numFmtId="0" fontId="5" fillId="2" borderId="5" xfId="0" applyFont="1" applyFill="1" applyBorder="1" applyProtection="1">
      <protection locked="0"/>
    </xf>
    <xf numFmtId="0" fontId="5" fillId="2" borderId="10" xfId="0" applyFont="1" applyFill="1" applyBorder="1" applyProtection="1">
      <protection locked="0"/>
    </xf>
    <xf numFmtId="0" fontId="13" fillId="2" borderId="15" xfId="0" applyFont="1" applyFill="1" applyBorder="1" applyAlignment="1" applyProtection="1">
      <alignment horizontal="center" vertical="center" wrapText="1"/>
      <protection locked="0"/>
    </xf>
    <xf numFmtId="0" fontId="13" fillId="2" borderId="2" xfId="0" applyFont="1" applyFill="1" applyBorder="1" applyAlignment="1" applyProtection="1">
      <alignment horizontal="center" vertical="center" wrapText="1"/>
      <protection locked="0"/>
    </xf>
    <xf numFmtId="0" fontId="13" fillId="2" borderId="16" xfId="0" applyFont="1" applyFill="1" applyBorder="1" applyAlignment="1" applyProtection="1">
      <alignment horizontal="center" vertical="center" wrapText="1"/>
      <protection locked="0"/>
    </xf>
    <xf numFmtId="4" fontId="3" fillId="3" borderId="15" xfId="0" applyNumberFormat="1" applyFont="1" applyFill="1" applyBorder="1" applyAlignment="1" applyProtection="1">
      <alignment vertical="center"/>
      <protection locked="0"/>
    </xf>
    <xf numFmtId="4" fontId="3" fillId="3" borderId="2" xfId="0" applyNumberFormat="1" applyFont="1" applyFill="1" applyBorder="1" applyAlignment="1" applyProtection="1">
      <alignment vertical="center"/>
      <protection locked="0"/>
    </xf>
    <xf numFmtId="49" fontId="6" fillId="2" borderId="0" xfId="2" applyNumberFormat="1" applyFont="1" applyFill="1" applyAlignment="1" applyProtection="1">
      <alignment horizontal="right" vertical="center"/>
      <protection locked="0"/>
    </xf>
    <xf numFmtId="0" fontId="21" fillId="2" borderId="0" xfId="2" applyFont="1" applyFill="1" applyAlignment="1" applyProtection="1">
      <alignment horizontal="center" vertical="center" wrapText="1"/>
      <protection locked="0"/>
    </xf>
    <xf numFmtId="4" fontId="21" fillId="2" borderId="0" xfId="2" applyNumberFormat="1" applyFont="1" applyFill="1" applyAlignment="1" applyProtection="1">
      <alignment horizontal="right" vertical="center"/>
      <protection locked="0"/>
    </xf>
    <xf numFmtId="4" fontId="5" fillId="2" borderId="0" xfId="0" applyNumberFormat="1" applyFont="1" applyFill="1" applyAlignment="1" applyProtection="1">
      <alignment vertical="center"/>
      <protection locked="0"/>
    </xf>
    <xf numFmtId="4" fontId="3" fillId="2" borderId="0" xfId="0" applyNumberFormat="1" applyFont="1" applyFill="1" applyProtection="1">
      <protection locked="0"/>
    </xf>
    <xf numFmtId="0" fontId="5" fillId="0" borderId="18" xfId="2" applyFont="1" applyBorder="1" applyAlignment="1" applyProtection="1">
      <alignment vertical="center" wrapText="1"/>
      <protection locked="0"/>
    </xf>
    <xf numFmtId="0" fontId="5" fillId="0" borderId="13" xfId="2" applyFont="1" applyBorder="1" applyAlignment="1" applyProtection="1">
      <alignment horizontal="center" vertical="center" wrapText="1"/>
      <protection locked="0"/>
    </xf>
    <xf numFmtId="0" fontId="3" fillId="4" borderId="0" xfId="0" applyFont="1" applyFill="1" applyAlignment="1" applyProtection="1">
      <alignment vertical="center"/>
      <protection locked="0"/>
    </xf>
    <xf numFmtId="0" fontId="3" fillId="0" borderId="15" xfId="2" applyFont="1" applyBorder="1" applyAlignment="1" applyProtection="1">
      <alignment horizontal="center" vertical="center" wrapText="1"/>
      <protection locked="0"/>
    </xf>
    <xf numFmtId="0" fontId="5" fillId="2" borderId="10" xfId="0" applyFont="1" applyFill="1" applyBorder="1" applyAlignment="1" applyProtection="1">
      <alignment horizontal="center" vertical="center"/>
      <protection locked="0"/>
    </xf>
    <xf numFmtId="0" fontId="3" fillId="0" borderId="20" xfId="2" applyFont="1" applyBorder="1" applyAlignment="1" applyProtection="1">
      <alignment horizontal="center" vertical="center" wrapText="1"/>
      <protection locked="0"/>
    </xf>
    <xf numFmtId="9" fontId="14" fillId="2" borderId="29" xfId="1" applyFont="1" applyFill="1" applyBorder="1" applyAlignment="1" applyProtection="1">
      <alignment horizontal="center" vertical="center"/>
    </xf>
    <xf numFmtId="0" fontId="17" fillId="5" borderId="22" xfId="0" applyFont="1" applyFill="1" applyBorder="1" applyAlignment="1" applyProtection="1">
      <alignment vertical="center"/>
      <protection locked="0"/>
    </xf>
    <xf numFmtId="0" fontId="17" fillId="5" borderId="23" xfId="0" applyFont="1" applyFill="1" applyBorder="1" applyAlignment="1" applyProtection="1">
      <alignment horizontal="center" vertical="center"/>
      <protection locked="0"/>
    </xf>
    <xf numFmtId="0" fontId="17" fillId="5" borderId="23" xfId="0" applyFont="1" applyFill="1" applyBorder="1" applyAlignment="1" applyProtection="1">
      <alignment vertical="center"/>
      <protection locked="0"/>
    </xf>
    <xf numFmtId="0" fontId="17" fillId="5" borderId="24" xfId="0" applyFont="1" applyFill="1" applyBorder="1" applyAlignment="1" applyProtection="1">
      <alignment vertical="center"/>
      <protection locked="0"/>
    </xf>
    <xf numFmtId="0" fontId="15" fillId="5" borderId="2" xfId="0" applyFont="1" applyFill="1" applyBorder="1" applyAlignment="1" applyProtection="1">
      <alignment horizontal="center" vertical="center"/>
      <protection locked="0"/>
    </xf>
    <xf numFmtId="0" fontId="19" fillId="9" borderId="0" xfId="0" applyFont="1" applyFill="1" applyAlignment="1" applyProtection="1">
      <alignment horizontal="center" vertical="center"/>
      <protection locked="0"/>
    </xf>
    <xf numFmtId="0" fontId="19" fillId="9" borderId="0" xfId="0" applyFont="1" applyFill="1" applyProtection="1">
      <protection locked="0"/>
    </xf>
    <xf numFmtId="0" fontId="5" fillId="2" borderId="24" xfId="0" applyFont="1" applyFill="1" applyBorder="1" applyAlignment="1" applyProtection="1">
      <alignment vertical="center" wrapText="1"/>
      <protection locked="0"/>
    </xf>
    <xf numFmtId="0" fontId="10" fillId="2" borderId="24" xfId="0" applyFont="1" applyFill="1" applyBorder="1" applyAlignment="1" applyProtection="1">
      <alignment horizontal="left" vertical="center" wrapText="1" indent="1"/>
      <protection locked="0"/>
    </xf>
    <xf numFmtId="0" fontId="10" fillId="2" borderId="24" xfId="0" applyFont="1" applyFill="1" applyBorder="1" applyAlignment="1" applyProtection="1">
      <alignment vertical="center" wrapText="1"/>
      <protection locked="0"/>
    </xf>
    <xf numFmtId="3" fontId="3" fillId="2" borderId="0" xfId="0" applyNumberFormat="1" applyFont="1" applyFill="1" applyProtection="1">
      <protection locked="0"/>
    </xf>
    <xf numFmtId="0" fontId="19" fillId="8" borderId="0" xfId="0" applyFont="1" applyFill="1" applyAlignment="1" applyProtection="1">
      <alignment vertical="center"/>
      <protection locked="0"/>
    </xf>
    <xf numFmtId="0" fontId="3" fillId="8" borderId="0" xfId="0" applyFont="1" applyFill="1" applyAlignment="1" applyProtection="1">
      <alignment horizontal="center" vertical="center"/>
      <protection locked="0"/>
    </xf>
    <xf numFmtId="0" fontId="3" fillId="8" borderId="0" xfId="0" applyFont="1" applyFill="1" applyProtection="1">
      <protection locked="0"/>
    </xf>
    <xf numFmtId="0" fontId="22" fillId="2" borderId="0" xfId="0" applyFont="1" applyFill="1" applyAlignment="1" applyProtection="1">
      <alignment vertical="center" wrapText="1"/>
      <protection locked="0"/>
    </xf>
    <xf numFmtId="0" fontId="6" fillId="2" borderId="0" xfId="0" applyFont="1" applyFill="1" applyAlignment="1" applyProtection="1">
      <alignment horizontal="center" vertical="center"/>
      <protection locked="0"/>
    </xf>
    <xf numFmtId="0" fontId="6" fillId="2" borderId="0" xfId="0" applyFont="1" applyFill="1" applyProtection="1">
      <protection locked="0"/>
    </xf>
    <xf numFmtId="0" fontId="6" fillId="2" borderId="2" xfId="0" applyFont="1" applyFill="1" applyBorder="1" applyAlignment="1" applyProtection="1">
      <alignment vertical="center" wrapText="1"/>
      <protection locked="0"/>
    </xf>
    <xf numFmtId="0" fontId="7" fillId="2" borderId="2" xfId="0" applyFont="1" applyFill="1" applyBorder="1" applyAlignment="1" applyProtection="1">
      <alignment horizontal="center" vertical="center" wrapText="1"/>
      <protection locked="0"/>
    </xf>
    <xf numFmtId="0" fontId="6" fillId="2" borderId="0" xfId="0" applyFont="1" applyFill="1" applyAlignment="1" applyProtection="1">
      <alignment vertical="center" wrapText="1"/>
      <protection locked="0"/>
    </xf>
    <xf numFmtId="3" fontId="3" fillId="3" borderId="29" xfId="0" applyNumberFormat="1" applyFont="1" applyFill="1" applyBorder="1" applyProtection="1">
      <protection locked="0"/>
    </xf>
    <xf numFmtId="0" fontId="21" fillId="2" borderId="0" xfId="0" applyFont="1" applyFill="1" applyAlignment="1" applyProtection="1">
      <alignment horizontal="center" vertical="center" wrapText="1"/>
      <protection locked="0"/>
    </xf>
    <xf numFmtId="0" fontId="3" fillId="2" borderId="2" xfId="0" applyFont="1" applyFill="1" applyBorder="1" applyAlignment="1" applyProtection="1">
      <alignment vertical="center" wrapText="1"/>
      <protection locked="0"/>
    </xf>
    <xf numFmtId="0" fontId="3" fillId="2" borderId="5" xfId="0" applyFont="1" applyFill="1" applyBorder="1" applyAlignment="1" applyProtection="1">
      <alignment horizontal="center" vertical="center"/>
      <protection locked="0"/>
    </xf>
    <xf numFmtId="0" fontId="3" fillId="2" borderId="5" xfId="0" applyFont="1" applyFill="1" applyBorder="1" applyProtection="1">
      <protection locked="0"/>
    </xf>
    <xf numFmtId="0" fontId="3" fillId="2" borderId="6" xfId="0" applyFont="1" applyFill="1" applyBorder="1" applyProtection="1">
      <protection locked="0"/>
    </xf>
    <xf numFmtId="0" fontId="3" fillId="2" borderId="8" xfId="0" applyFont="1" applyFill="1" applyBorder="1" applyProtection="1">
      <protection locked="0"/>
    </xf>
    <xf numFmtId="0" fontId="3" fillId="2" borderId="10" xfId="0" applyFont="1" applyFill="1" applyBorder="1" applyAlignment="1" applyProtection="1">
      <alignment horizontal="center" vertical="center"/>
      <protection locked="0"/>
    </xf>
    <xf numFmtId="0" fontId="3" fillId="2" borderId="10" xfId="0" applyFont="1" applyFill="1" applyBorder="1" applyProtection="1">
      <protection locked="0"/>
    </xf>
    <xf numFmtId="0" fontId="3" fillId="2" borderId="11" xfId="0" applyFont="1" applyFill="1" applyBorder="1" applyProtection="1">
      <protection locked="0"/>
    </xf>
    <xf numFmtId="0" fontId="5" fillId="2" borderId="7" xfId="0" applyFont="1" applyFill="1" applyBorder="1" applyAlignment="1" applyProtection="1">
      <alignment vertical="center" wrapText="1"/>
      <protection locked="0"/>
    </xf>
    <xf numFmtId="0" fontId="5" fillId="2" borderId="0" xfId="0" applyFont="1" applyFill="1" applyAlignment="1" applyProtection="1">
      <alignment vertical="center" wrapText="1"/>
      <protection locked="0"/>
    </xf>
    <xf numFmtId="0" fontId="5" fillId="2" borderId="5" xfId="0" applyFont="1" applyFill="1" applyBorder="1" applyAlignment="1" applyProtection="1">
      <alignment horizontal="center" vertical="center"/>
      <protection locked="0"/>
    </xf>
    <xf numFmtId="0" fontId="5" fillId="2" borderId="8" xfId="0" applyFont="1" applyFill="1" applyBorder="1" applyAlignment="1" applyProtection="1">
      <alignment vertical="center" wrapText="1"/>
      <protection locked="0"/>
    </xf>
    <xf numFmtId="0" fontId="5" fillId="2" borderId="5" xfId="0" applyFont="1" applyFill="1" applyBorder="1"/>
    <xf numFmtId="0" fontId="0" fillId="0" borderId="0" xfId="0" applyAlignment="1">
      <alignment horizontal="center"/>
    </xf>
    <xf numFmtId="9" fontId="0" fillId="0" borderId="0" xfId="1" applyFont="1"/>
    <xf numFmtId="9" fontId="0" fillId="0" borderId="0" xfId="0" applyNumberFormat="1"/>
    <xf numFmtId="0" fontId="11" fillId="2" borderId="29" xfId="0" applyFont="1" applyFill="1" applyBorder="1" applyAlignment="1" applyProtection="1">
      <alignment horizontal="right" vertical="center" wrapText="1"/>
      <protection locked="0"/>
    </xf>
    <xf numFmtId="0" fontId="11" fillId="2" borderId="29" xfId="0" applyFont="1" applyFill="1" applyBorder="1" applyAlignment="1" applyProtection="1">
      <alignment horizontal="center" vertical="center"/>
      <protection locked="0"/>
    </xf>
    <xf numFmtId="0" fontId="7" fillId="2" borderId="2" xfId="0" applyFont="1" applyFill="1" applyBorder="1" applyProtection="1">
      <protection locked="0"/>
    </xf>
    <xf numFmtId="4" fontId="11" fillId="3" borderId="29" xfId="0" applyNumberFormat="1" applyFont="1" applyFill="1" applyBorder="1" applyAlignment="1" applyProtection="1">
      <alignment vertical="center" wrapText="1"/>
      <protection locked="0"/>
    </xf>
    <xf numFmtId="0" fontId="0" fillId="2" borderId="0" xfId="0" applyFill="1" applyProtection="1">
      <protection locked="0"/>
    </xf>
    <xf numFmtId="0" fontId="0" fillId="6" borderId="0" xfId="0" applyFill="1" applyProtection="1">
      <protection locked="0"/>
    </xf>
    <xf numFmtId="0" fontId="11" fillId="2" borderId="0" xfId="0" applyFont="1" applyFill="1" applyProtection="1">
      <protection locked="0"/>
    </xf>
    <xf numFmtId="0" fontId="5" fillId="2" borderId="62" xfId="0" applyFont="1" applyFill="1" applyBorder="1" applyAlignment="1" applyProtection="1">
      <alignment vertical="center" wrapText="1"/>
      <protection locked="0"/>
    </xf>
    <xf numFmtId="3" fontId="10" fillId="2" borderId="62" xfId="0" applyNumberFormat="1" applyFont="1" applyFill="1" applyBorder="1" applyAlignment="1" applyProtection="1">
      <alignment vertical="center"/>
      <protection locked="0"/>
    </xf>
    <xf numFmtId="0" fontId="9" fillId="2" borderId="63" xfId="0" applyFont="1" applyFill="1" applyBorder="1" applyAlignment="1" applyProtection="1">
      <alignment vertical="center" wrapText="1"/>
      <protection locked="0"/>
    </xf>
    <xf numFmtId="3" fontId="10" fillId="2" borderId="63" xfId="0" applyNumberFormat="1" applyFont="1" applyFill="1" applyBorder="1" applyAlignment="1" applyProtection="1">
      <alignment vertical="center"/>
      <protection locked="0"/>
    </xf>
    <xf numFmtId="0" fontId="10" fillId="2" borderId="64" xfId="0" applyFont="1" applyFill="1" applyBorder="1" applyAlignment="1" applyProtection="1">
      <alignment vertical="center" wrapText="1"/>
      <protection locked="0"/>
    </xf>
    <xf numFmtId="3" fontId="10" fillId="3" borderId="64" xfId="0" applyNumberFormat="1" applyFont="1" applyFill="1" applyBorder="1" applyAlignment="1" applyProtection="1">
      <alignment vertical="center"/>
      <protection locked="0"/>
    </xf>
    <xf numFmtId="0" fontId="9" fillId="2" borderId="64" xfId="0" applyFont="1" applyFill="1" applyBorder="1" applyAlignment="1" applyProtection="1">
      <alignment vertical="center" wrapText="1"/>
      <protection locked="0"/>
    </xf>
    <xf numFmtId="3" fontId="10" fillId="2" borderId="65" xfId="0" applyNumberFormat="1" applyFont="1" applyFill="1" applyBorder="1" applyAlignment="1" applyProtection="1">
      <alignment vertical="center"/>
      <protection locked="0"/>
    </xf>
    <xf numFmtId="3" fontId="10" fillId="3" borderId="65" xfId="0" applyNumberFormat="1" applyFont="1" applyFill="1" applyBorder="1" applyAlignment="1" applyProtection="1">
      <alignment vertical="center"/>
      <protection locked="0"/>
    </xf>
    <xf numFmtId="0" fontId="9" fillId="2" borderId="65" xfId="0" applyFont="1" applyFill="1" applyBorder="1" applyAlignment="1" applyProtection="1">
      <alignment vertical="center" wrapText="1"/>
      <protection locked="0"/>
    </xf>
    <xf numFmtId="0" fontId="19" fillId="11" borderId="2" xfId="0" applyFont="1" applyFill="1" applyBorder="1" applyAlignment="1" applyProtection="1">
      <alignment vertical="center" wrapText="1"/>
      <protection locked="0"/>
    </xf>
    <xf numFmtId="0" fontId="5" fillId="2" borderId="63" xfId="0" applyFont="1" applyFill="1" applyBorder="1" applyAlignment="1" applyProtection="1">
      <alignment vertical="center" wrapText="1"/>
      <protection locked="0"/>
    </xf>
    <xf numFmtId="3" fontId="10" fillId="2" borderId="64" xfId="0" applyNumberFormat="1" applyFont="1" applyFill="1" applyBorder="1" applyAlignment="1" applyProtection="1">
      <alignment vertical="center"/>
      <protection locked="0"/>
    </xf>
    <xf numFmtId="0" fontId="10" fillId="2" borderId="65" xfId="0" applyFont="1" applyFill="1" applyBorder="1" applyAlignment="1" applyProtection="1">
      <alignment vertical="center" wrapText="1"/>
      <protection locked="0"/>
    </xf>
    <xf numFmtId="0" fontId="19" fillId="12" borderId="2" xfId="0" applyFont="1" applyFill="1" applyBorder="1" applyAlignment="1" applyProtection="1">
      <alignment vertical="center" wrapText="1"/>
      <protection locked="0"/>
    </xf>
    <xf numFmtId="0" fontId="10" fillId="2" borderId="63" xfId="0" applyFont="1" applyFill="1" applyBorder="1" applyAlignment="1" applyProtection="1">
      <alignment vertical="center" wrapText="1"/>
      <protection locked="0"/>
    </xf>
    <xf numFmtId="0" fontId="9" fillId="2" borderId="0" xfId="0" applyFont="1" applyFill="1" applyAlignment="1" applyProtection="1">
      <alignment vertical="center" wrapText="1"/>
      <protection locked="0"/>
    </xf>
    <xf numFmtId="3" fontId="5" fillId="2" borderId="0" xfId="0" applyNumberFormat="1" applyFont="1" applyFill="1" applyAlignment="1" applyProtection="1">
      <alignment vertical="center"/>
      <protection locked="0"/>
    </xf>
    <xf numFmtId="0" fontId="11" fillId="2" borderId="2" xfId="0" applyFont="1" applyFill="1" applyBorder="1" applyAlignment="1" applyProtection="1">
      <alignment horizontal="center" vertical="center" wrapText="1"/>
      <protection locked="0"/>
    </xf>
    <xf numFmtId="0" fontId="9" fillId="2" borderId="62" xfId="0" applyFont="1" applyFill="1" applyBorder="1" applyAlignment="1" applyProtection="1">
      <alignment vertical="center" wrapText="1"/>
      <protection locked="0"/>
    </xf>
    <xf numFmtId="3" fontId="10" fillId="3" borderId="56" xfId="0" applyNumberFormat="1" applyFont="1" applyFill="1" applyBorder="1" applyAlignment="1" applyProtection="1">
      <alignment vertical="center"/>
      <protection locked="0"/>
    </xf>
    <xf numFmtId="0" fontId="9" fillId="2" borderId="2" xfId="0" applyFont="1" applyFill="1" applyBorder="1" applyAlignment="1" applyProtection="1">
      <alignment vertical="center" wrapText="1"/>
      <protection locked="0"/>
    </xf>
    <xf numFmtId="0" fontId="10" fillId="2" borderId="49" xfId="0" applyFont="1" applyFill="1" applyBorder="1" applyAlignment="1" applyProtection="1">
      <alignment vertical="center" wrapText="1"/>
      <protection locked="0"/>
    </xf>
    <xf numFmtId="0" fontId="10" fillId="2" borderId="23" xfId="0" applyFont="1" applyFill="1" applyBorder="1" applyAlignment="1" applyProtection="1">
      <alignment horizontal="right" vertical="center" wrapText="1"/>
      <protection locked="0"/>
    </xf>
    <xf numFmtId="3" fontId="0" fillId="6" borderId="0" xfId="0" applyNumberFormat="1" applyFill="1" applyProtection="1">
      <protection locked="0"/>
    </xf>
    <xf numFmtId="166" fontId="5" fillId="2" borderId="0" xfId="0" applyNumberFormat="1" applyFont="1" applyFill="1" applyProtection="1">
      <protection locked="0"/>
    </xf>
    <xf numFmtId="0" fontId="8" fillId="5" borderId="35" xfId="0" applyFont="1" applyFill="1" applyBorder="1" applyAlignment="1" applyProtection="1">
      <alignment horizontal="center" vertical="center"/>
      <protection locked="0"/>
    </xf>
    <xf numFmtId="0" fontId="8" fillId="5" borderId="2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4" fontId="8" fillId="5" borderId="1" xfId="2" applyNumberFormat="1" applyFont="1" applyFill="1" applyBorder="1" applyAlignment="1" applyProtection="1">
      <alignment horizontal="center" vertical="center" wrapText="1"/>
      <protection locked="0"/>
    </xf>
    <xf numFmtId="0" fontId="4" fillId="2" borderId="0" xfId="2" applyFont="1" applyFill="1" applyAlignment="1" applyProtection="1">
      <alignment vertical="center" wrapText="1"/>
      <protection locked="0"/>
    </xf>
    <xf numFmtId="49" fontId="2" fillId="2" borderId="0" xfId="2" applyNumberFormat="1" applyFont="1" applyFill="1" applyAlignment="1" applyProtection="1">
      <alignment vertical="center"/>
      <protection locked="0"/>
    </xf>
    <xf numFmtId="0" fontId="10" fillId="2" borderId="2" xfId="0" applyFont="1" applyFill="1" applyBorder="1" applyAlignment="1" applyProtection="1">
      <alignment horizontal="right" vertical="center"/>
      <protection locked="0"/>
    </xf>
    <xf numFmtId="0" fontId="10" fillId="2" borderId="1" xfId="0" applyFont="1" applyFill="1" applyBorder="1" applyAlignment="1" applyProtection="1">
      <alignment vertical="center"/>
      <protection locked="0"/>
    </xf>
    <xf numFmtId="0" fontId="5" fillId="2" borderId="0" xfId="0" applyFont="1" applyFill="1" applyAlignment="1" applyProtection="1">
      <alignment horizontal="center" vertical="center" wrapText="1"/>
      <protection locked="0"/>
    </xf>
    <xf numFmtId="0" fontId="27" fillId="2" borderId="24" xfId="0" applyFont="1" applyFill="1" applyBorder="1" applyAlignment="1" applyProtection="1">
      <alignment vertical="center" wrapText="1"/>
      <protection locked="0"/>
    </xf>
    <xf numFmtId="0" fontId="28" fillId="2" borderId="2" xfId="0" applyFont="1" applyFill="1" applyBorder="1" applyAlignment="1" applyProtection="1">
      <alignment horizontal="center" vertical="center"/>
      <protection locked="0"/>
    </xf>
    <xf numFmtId="0" fontId="28" fillId="2" borderId="0" xfId="0" applyFont="1" applyFill="1" applyProtection="1">
      <protection locked="0"/>
    </xf>
    <xf numFmtId="0" fontId="28" fillId="2" borderId="29" xfId="0" applyFont="1" applyFill="1" applyBorder="1" applyAlignment="1" applyProtection="1">
      <alignment horizontal="center" vertical="center"/>
      <protection locked="0"/>
    </xf>
    <xf numFmtId="3" fontId="28" fillId="3" borderId="29" xfId="0" applyNumberFormat="1" applyFont="1" applyFill="1" applyBorder="1" applyAlignment="1" applyProtection="1">
      <alignment vertical="center"/>
      <protection locked="0"/>
    </xf>
    <xf numFmtId="0" fontId="3" fillId="3" borderId="57" xfId="0" applyFont="1" applyFill="1" applyBorder="1"/>
    <xf numFmtId="0" fontId="2" fillId="9" borderId="22" xfId="0" applyFont="1" applyFill="1" applyBorder="1" applyAlignment="1">
      <alignment vertical="center" wrapText="1"/>
    </xf>
    <xf numFmtId="0" fontId="2" fillId="2" borderId="43" xfId="0" applyFont="1" applyFill="1" applyBorder="1" applyAlignment="1">
      <alignment vertical="center" wrapText="1"/>
    </xf>
    <xf numFmtId="0" fontId="2" fillId="2" borderId="37" xfId="0" applyFont="1" applyFill="1" applyBorder="1" applyAlignment="1">
      <alignment horizontal="left" vertical="top" wrapText="1"/>
    </xf>
    <xf numFmtId="0" fontId="2" fillId="2" borderId="49" xfId="0" applyFont="1" applyFill="1" applyBorder="1" applyAlignment="1">
      <alignment horizontal="left" vertical="top" wrapText="1"/>
    </xf>
    <xf numFmtId="0" fontId="3" fillId="2" borderId="54" xfId="0" applyFont="1" applyFill="1" applyBorder="1" applyAlignment="1">
      <alignment vertical="top" wrapText="1"/>
    </xf>
    <xf numFmtId="9" fontId="5" fillId="3" borderId="29" xfId="1" applyFont="1" applyFill="1" applyBorder="1" applyAlignment="1" applyProtection="1">
      <alignment horizontal="center" vertical="center"/>
      <protection locked="0"/>
    </xf>
    <xf numFmtId="4" fontId="3" fillId="3" borderId="69" xfId="0" applyNumberFormat="1" applyFont="1" applyFill="1" applyBorder="1" applyAlignment="1" applyProtection="1">
      <alignment vertical="center"/>
      <protection locked="0"/>
    </xf>
    <xf numFmtId="4" fontId="3" fillId="3" borderId="1" xfId="0" applyNumberFormat="1" applyFont="1" applyFill="1" applyBorder="1" applyAlignment="1" applyProtection="1">
      <alignment vertical="center"/>
      <protection locked="0"/>
    </xf>
    <xf numFmtId="0" fontId="29" fillId="2" borderId="20" xfId="0" applyFont="1" applyFill="1" applyBorder="1" applyAlignment="1" applyProtection="1">
      <alignment vertical="center" wrapText="1"/>
      <protection locked="0"/>
    </xf>
    <xf numFmtId="4" fontId="5" fillId="3" borderId="21" xfId="2" applyNumberFormat="1" applyFont="1" applyFill="1" applyBorder="1" applyAlignment="1" applyProtection="1">
      <alignment horizontal="right" vertical="center"/>
      <protection locked="0"/>
    </xf>
    <xf numFmtId="0" fontId="4" fillId="2" borderId="2" xfId="2" applyFont="1" applyFill="1" applyBorder="1" applyAlignment="1" applyProtection="1">
      <alignment horizontal="left" vertical="center"/>
      <protection locked="0"/>
    </xf>
    <xf numFmtId="0" fontId="30" fillId="13" borderId="2" xfId="0" applyFont="1" applyFill="1" applyBorder="1" applyAlignment="1" applyProtection="1">
      <alignment horizontal="center" vertical="center"/>
      <protection locked="0"/>
    </xf>
    <xf numFmtId="0" fontId="30" fillId="13" borderId="2" xfId="0" applyFont="1" applyFill="1" applyBorder="1" applyAlignment="1" applyProtection="1">
      <alignment horizontal="center" vertical="center" wrapText="1"/>
      <protection locked="0"/>
    </xf>
    <xf numFmtId="0" fontId="0" fillId="0" borderId="0" xfId="0" applyProtection="1">
      <protection locked="0"/>
    </xf>
    <xf numFmtId="0" fontId="0" fillId="0" borderId="2" xfId="0" applyBorder="1" applyProtection="1">
      <protection locked="0"/>
    </xf>
    <xf numFmtId="0" fontId="3" fillId="0" borderId="0" xfId="0" applyFont="1" applyAlignment="1">
      <alignment horizontal="right" vertical="center"/>
    </xf>
    <xf numFmtId="0" fontId="3" fillId="0" borderId="0" xfId="0" quotePrefix="1" applyFont="1"/>
    <xf numFmtId="0" fontId="6" fillId="0" borderId="0" xfId="0" applyFont="1"/>
    <xf numFmtId="0" fontId="3" fillId="0" borderId="0" xfId="0" applyFont="1"/>
    <xf numFmtId="4" fontId="3" fillId="2" borderId="55" xfId="0" applyNumberFormat="1" applyFont="1" applyFill="1" applyBorder="1" applyAlignment="1" applyProtection="1">
      <alignment horizontal="center" vertical="center"/>
      <protection locked="0"/>
    </xf>
    <xf numFmtId="4" fontId="3" fillId="2" borderId="23" xfId="0" applyNumberFormat="1" applyFont="1" applyFill="1" applyBorder="1" applyAlignment="1" applyProtection="1">
      <alignment horizontal="center" vertical="center"/>
      <protection locked="0"/>
    </xf>
    <xf numFmtId="4" fontId="3" fillId="2" borderId="61" xfId="0" applyNumberFormat="1" applyFont="1" applyFill="1" applyBorder="1" applyAlignment="1" applyProtection="1">
      <alignment horizontal="center" vertical="center"/>
      <protection locked="0"/>
    </xf>
    <xf numFmtId="49" fontId="4" fillId="0" borderId="55" xfId="2" applyNumberFormat="1" applyFont="1" applyBorder="1" applyAlignment="1" applyProtection="1">
      <alignment horizontal="left" vertical="center"/>
      <protection locked="0"/>
    </xf>
    <xf numFmtId="49" fontId="4" fillId="2" borderId="55" xfId="2" applyNumberFormat="1" applyFont="1" applyFill="1" applyBorder="1" applyAlignment="1" applyProtection="1">
      <alignment horizontal="left" vertical="center"/>
      <protection locked="0"/>
    </xf>
    <xf numFmtId="49" fontId="4" fillId="2" borderId="35" xfId="2" applyNumberFormat="1" applyFont="1" applyFill="1" applyBorder="1" applyAlignment="1" applyProtection="1">
      <alignment horizontal="left" vertical="center" wrapText="1"/>
      <protection locked="0"/>
    </xf>
    <xf numFmtId="49" fontId="4" fillId="2" borderId="55" xfId="2" applyNumberFormat="1" applyFont="1" applyFill="1" applyBorder="1" applyAlignment="1" applyProtection="1">
      <alignment horizontal="left" vertical="center" wrapText="1"/>
      <protection locked="0"/>
    </xf>
    <xf numFmtId="4" fontId="3" fillId="3" borderId="55" xfId="0" applyNumberFormat="1" applyFont="1" applyFill="1" applyBorder="1" applyAlignment="1" applyProtection="1">
      <alignment vertical="center"/>
      <protection locked="0"/>
    </xf>
    <xf numFmtId="4" fontId="4" fillId="3" borderId="15" xfId="2" applyNumberFormat="1" applyFont="1" applyFill="1" applyBorder="1" applyAlignment="1" applyProtection="1">
      <alignment horizontal="right" vertical="center"/>
      <protection locked="0"/>
    </xf>
    <xf numFmtId="0" fontId="14" fillId="2" borderId="0" xfId="0" applyFont="1" applyFill="1" applyAlignment="1" applyProtection="1">
      <alignment horizontal="center" vertical="center"/>
      <protection locked="0"/>
    </xf>
    <xf numFmtId="3" fontId="5" fillId="2" borderId="2" xfId="0" applyNumberFormat="1" applyFont="1" applyFill="1" applyBorder="1" applyAlignment="1" applyProtection="1">
      <alignment vertical="center"/>
      <protection locked="0"/>
    </xf>
    <xf numFmtId="0" fontId="8" fillId="5" borderId="2" xfId="0" applyFont="1" applyFill="1" applyBorder="1" applyAlignment="1">
      <alignment horizontal="center" vertical="center"/>
    </xf>
    <xf numFmtId="14" fontId="8" fillId="5" borderId="2" xfId="0" applyNumberFormat="1" applyFont="1" applyFill="1" applyBorder="1" applyAlignment="1">
      <alignment horizontal="center" vertical="center"/>
    </xf>
    <xf numFmtId="1" fontId="8" fillId="5" borderId="2" xfId="0" applyNumberFormat="1" applyFont="1" applyFill="1" applyBorder="1" applyAlignment="1">
      <alignment horizontal="center" vertical="center"/>
    </xf>
    <xf numFmtId="0" fontId="16" fillId="5" borderId="2" xfId="0" applyFont="1" applyFill="1" applyBorder="1" applyAlignment="1">
      <alignment horizontal="center" vertical="center"/>
    </xf>
    <xf numFmtId="3" fontId="5" fillId="2" borderId="2" xfId="0" applyNumberFormat="1" applyFont="1" applyFill="1" applyBorder="1" applyAlignment="1">
      <alignment vertical="center"/>
    </xf>
    <xf numFmtId="3" fontId="3" fillId="2" borderId="29" xfId="0" applyNumberFormat="1" applyFont="1" applyFill="1" applyBorder="1" applyAlignment="1">
      <alignment vertical="center"/>
    </xf>
    <xf numFmtId="3" fontId="5" fillId="2" borderId="29" xfId="0" applyNumberFormat="1" applyFont="1" applyFill="1" applyBorder="1" applyAlignment="1">
      <alignment vertical="center"/>
    </xf>
    <xf numFmtId="3" fontId="9" fillId="2" borderId="65" xfId="0" applyNumberFormat="1" applyFont="1" applyFill="1" applyBorder="1" applyAlignment="1">
      <alignment vertical="center"/>
    </xf>
    <xf numFmtId="3" fontId="9" fillId="2" borderId="56" xfId="0" applyNumberFormat="1" applyFont="1" applyFill="1" applyBorder="1" applyAlignment="1">
      <alignment vertical="center"/>
    </xf>
    <xf numFmtId="3" fontId="5" fillId="11" borderId="2" xfId="0" applyNumberFormat="1" applyFont="1" applyFill="1" applyBorder="1" applyAlignment="1">
      <alignment vertical="center"/>
    </xf>
    <xf numFmtId="3" fontId="9" fillId="2" borderId="64" xfId="0" applyNumberFormat="1" applyFont="1" applyFill="1" applyBorder="1" applyAlignment="1">
      <alignment vertical="center"/>
    </xf>
    <xf numFmtId="3" fontId="10" fillId="2" borderId="64" xfId="0" applyNumberFormat="1" applyFont="1" applyFill="1" applyBorder="1" applyAlignment="1">
      <alignment vertical="center"/>
    </xf>
    <xf numFmtId="3" fontId="5" fillId="2" borderId="64" xfId="0" applyNumberFormat="1" applyFont="1" applyFill="1" applyBorder="1" applyAlignment="1">
      <alignment vertical="center"/>
    </xf>
    <xf numFmtId="3" fontId="5" fillId="2" borderId="0" xfId="0" applyNumberFormat="1" applyFont="1" applyFill="1" applyAlignment="1">
      <alignment vertical="center"/>
    </xf>
    <xf numFmtId="0" fontId="5" fillId="2" borderId="2" xfId="0" applyFont="1" applyFill="1" applyBorder="1" applyAlignment="1">
      <alignment horizontal="center"/>
    </xf>
    <xf numFmtId="3" fontId="9" fillId="2" borderId="62" xfId="0" applyNumberFormat="1" applyFont="1" applyFill="1" applyBorder="1" applyAlignment="1">
      <alignment vertical="center"/>
    </xf>
    <xf numFmtId="0" fontId="4" fillId="2" borderId="2" xfId="2" applyFont="1" applyFill="1" applyBorder="1" applyAlignment="1" applyProtection="1">
      <alignment horizontal="left" vertical="center" wrapText="1"/>
      <protection locked="0"/>
    </xf>
    <xf numFmtId="0" fontId="4" fillId="2" borderId="2" xfId="2" applyFont="1" applyFill="1" applyBorder="1" applyAlignment="1" applyProtection="1">
      <alignment vertical="center" wrapText="1"/>
      <protection locked="0"/>
    </xf>
    <xf numFmtId="0" fontId="4" fillId="2" borderId="2" xfId="0" applyFont="1" applyFill="1" applyBorder="1" applyAlignment="1" applyProtection="1">
      <alignment horizontal="left" vertical="center" wrapText="1"/>
      <protection locked="0"/>
    </xf>
    <xf numFmtId="0" fontId="29" fillId="2" borderId="18" xfId="0" applyFont="1" applyFill="1" applyBorder="1" applyAlignment="1" applyProtection="1">
      <alignment vertical="top" wrapText="1"/>
      <protection locked="0"/>
    </xf>
    <xf numFmtId="0" fontId="5" fillId="0" borderId="2" xfId="2" applyFont="1" applyBorder="1" applyAlignment="1" applyProtection="1">
      <alignment vertical="center" wrapText="1"/>
      <protection locked="0"/>
    </xf>
    <xf numFmtId="0" fontId="3" fillId="0" borderId="2" xfId="2" applyFont="1" applyBorder="1" applyAlignment="1" applyProtection="1">
      <alignment vertical="center" wrapText="1"/>
      <protection locked="0"/>
    </xf>
    <xf numFmtId="0" fontId="5" fillId="0" borderId="17" xfId="2" applyFont="1" applyBorder="1" applyAlignment="1" applyProtection="1">
      <alignment vertical="center" wrapText="1"/>
      <protection locked="0"/>
    </xf>
    <xf numFmtId="4" fontId="4" fillId="2" borderId="2" xfId="2" applyNumberFormat="1" applyFont="1" applyFill="1" applyBorder="1" applyAlignment="1">
      <alignment horizontal="right" vertical="center"/>
    </xf>
    <xf numFmtId="4" fontId="4" fillId="2" borderId="16" xfId="2" applyNumberFormat="1" applyFont="1" applyFill="1" applyBorder="1" applyAlignment="1">
      <alignment horizontal="right" vertical="center"/>
    </xf>
    <xf numFmtId="4" fontId="2" fillId="2" borderId="2" xfId="2" applyNumberFormat="1" applyFont="1" applyFill="1" applyBorder="1" applyAlignment="1">
      <alignment horizontal="right" vertical="center"/>
    </xf>
    <xf numFmtId="4" fontId="2" fillId="2" borderId="16" xfId="2" applyNumberFormat="1" applyFont="1" applyFill="1" applyBorder="1" applyAlignment="1">
      <alignment horizontal="right" vertical="center"/>
    </xf>
    <xf numFmtId="4" fontId="7" fillId="2" borderId="2" xfId="2" applyNumberFormat="1" applyFont="1" applyFill="1" applyBorder="1" applyAlignment="1">
      <alignment vertical="center"/>
    </xf>
    <xf numFmtId="4" fontId="7" fillId="2" borderId="16" xfId="2" applyNumberFormat="1" applyFont="1" applyFill="1" applyBorder="1" applyAlignment="1">
      <alignment vertical="center"/>
    </xf>
    <xf numFmtId="4" fontId="4" fillId="10" borderId="2" xfId="2" applyNumberFormat="1" applyFont="1" applyFill="1" applyBorder="1" applyAlignment="1">
      <alignment horizontal="right" vertical="center"/>
    </xf>
    <xf numFmtId="4" fontId="7" fillId="2" borderId="2" xfId="2" applyNumberFormat="1" applyFont="1" applyFill="1" applyBorder="1" applyAlignment="1">
      <alignment horizontal="right" vertical="center"/>
    </xf>
    <xf numFmtId="4" fontId="2" fillId="10" borderId="2" xfId="2" applyNumberFormat="1" applyFont="1" applyFill="1" applyBorder="1" applyAlignment="1">
      <alignment horizontal="right" vertical="center"/>
    </xf>
    <xf numFmtId="4" fontId="6" fillId="2" borderId="16" xfId="2" applyNumberFormat="1" applyFont="1" applyFill="1" applyBorder="1" applyAlignment="1">
      <alignment horizontal="right" vertical="center"/>
    </xf>
    <xf numFmtId="4" fontId="26" fillId="8" borderId="17" xfId="2" applyNumberFormat="1" applyFont="1" applyFill="1" applyBorder="1" applyAlignment="1">
      <alignment horizontal="right" vertical="center"/>
    </xf>
    <xf numFmtId="4" fontId="26" fillId="8" borderId="21" xfId="2" applyNumberFormat="1" applyFont="1" applyFill="1" applyBorder="1" applyAlignment="1">
      <alignment horizontal="right" vertical="center"/>
    </xf>
    <xf numFmtId="4" fontId="5" fillId="0" borderId="16" xfId="2" applyNumberFormat="1" applyFont="1" applyBorder="1" applyAlignment="1">
      <alignment horizontal="right" vertical="center"/>
    </xf>
    <xf numFmtId="4" fontId="3" fillId="0" borderId="16" xfId="2" applyNumberFormat="1" applyFont="1" applyBorder="1" applyAlignment="1">
      <alignment horizontal="right" vertical="center"/>
    </xf>
    <xf numFmtId="4" fontId="3" fillId="2" borderId="16" xfId="2" applyNumberFormat="1" applyFont="1" applyFill="1" applyBorder="1" applyAlignment="1">
      <alignment horizontal="right" vertical="center"/>
    </xf>
    <xf numFmtId="0" fontId="5" fillId="2" borderId="57" xfId="0" applyFont="1" applyFill="1" applyBorder="1" applyAlignment="1">
      <alignment horizontal="center" vertical="center"/>
    </xf>
    <xf numFmtId="4" fontId="5" fillId="2" borderId="2" xfId="0" applyNumberFormat="1" applyFont="1" applyFill="1" applyBorder="1" applyAlignment="1">
      <alignment vertical="center"/>
    </xf>
    <xf numFmtId="0" fontId="5" fillId="2" borderId="16" xfId="0" applyFont="1" applyFill="1" applyBorder="1" applyAlignment="1">
      <alignment horizontal="center" vertical="center"/>
    </xf>
    <xf numFmtId="4" fontId="5" fillId="2" borderId="55" xfId="0" applyNumberFormat="1" applyFont="1" applyFill="1" applyBorder="1" applyAlignment="1">
      <alignment vertical="center"/>
    </xf>
    <xf numFmtId="4" fontId="2" fillId="2" borderId="55" xfId="2" applyNumberFormat="1" applyFont="1" applyFill="1" applyBorder="1" applyAlignment="1">
      <alignment horizontal="right" vertical="center"/>
    </xf>
    <xf numFmtId="4" fontId="7" fillId="2" borderId="55" xfId="2" applyNumberFormat="1" applyFont="1" applyFill="1" applyBorder="1" applyAlignment="1">
      <alignment vertical="center"/>
    </xf>
    <xf numFmtId="4" fontId="5" fillId="2" borderId="1" xfId="0" applyNumberFormat="1" applyFont="1" applyFill="1" applyBorder="1" applyAlignment="1">
      <alignment vertical="center"/>
    </xf>
    <xf numFmtId="0" fontId="5" fillId="2" borderId="67" xfId="0" applyFont="1" applyFill="1" applyBorder="1" applyAlignment="1">
      <alignment horizontal="center" vertical="center"/>
    </xf>
    <xf numFmtId="4" fontId="5" fillId="2" borderId="70" xfId="0" applyNumberFormat="1" applyFont="1" applyFill="1" applyBorder="1" applyAlignment="1">
      <alignment vertical="center"/>
    </xf>
    <xf numFmtId="4" fontId="5" fillId="2" borderId="13" xfId="0" applyNumberFormat="1" applyFont="1" applyFill="1" applyBorder="1" applyAlignment="1">
      <alignment vertical="center"/>
    </xf>
    <xf numFmtId="0" fontId="5" fillId="2" borderId="19" xfId="0" applyFont="1" applyFill="1" applyBorder="1" applyAlignment="1">
      <alignment horizontal="center" vertical="center"/>
    </xf>
    <xf numFmtId="4" fontId="26" fillId="8" borderId="68" xfId="2" applyNumberFormat="1" applyFont="1" applyFill="1" applyBorder="1" applyAlignment="1">
      <alignment horizontal="right" vertical="center"/>
    </xf>
    <xf numFmtId="4" fontId="5" fillId="2" borderId="73" xfId="0" applyNumberFormat="1" applyFont="1" applyFill="1" applyBorder="1" applyAlignment="1">
      <alignment vertical="center"/>
    </xf>
    <xf numFmtId="0" fontId="5" fillId="2" borderId="21" xfId="0" applyFont="1" applyFill="1" applyBorder="1" applyAlignment="1">
      <alignment horizontal="center" vertical="center"/>
    </xf>
    <xf numFmtId="4" fontId="19" fillId="2" borderId="0" xfId="0" applyNumberFormat="1" applyFont="1" applyFill="1" applyAlignment="1">
      <alignment horizontal="center" vertical="center"/>
    </xf>
    <xf numFmtId="0" fontId="5" fillId="2" borderId="0" xfId="0" applyFont="1" applyFill="1" applyAlignment="1">
      <alignment horizontal="center" vertical="center"/>
    </xf>
    <xf numFmtId="4" fontId="5" fillId="2" borderId="0" xfId="0" applyNumberFormat="1" applyFont="1" applyFill="1" applyAlignment="1">
      <alignment vertical="center"/>
    </xf>
    <xf numFmtId="167" fontId="5" fillId="2" borderId="2" xfId="0" applyNumberFormat="1" applyFont="1" applyFill="1" applyBorder="1" applyAlignment="1">
      <alignment horizontal="center" vertical="center"/>
    </xf>
    <xf numFmtId="9" fontId="5" fillId="2" borderId="2" xfId="1" applyFont="1" applyFill="1" applyBorder="1" applyAlignment="1">
      <alignment horizontal="center" vertical="center"/>
    </xf>
    <xf numFmtId="9" fontId="5" fillId="2" borderId="2" xfId="1" applyFont="1" applyFill="1" applyBorder="1" applyAlignment="1">
      <alignment horizontal="center" vertical="center" wrapText="1"/>
    </xf>
    <xf numFmtId="10" fontId="4" fillId="2" borderId="19" xfId="2" applyNumberFormat="1" applyFont="1" applyFill="1" applyBorder="1" applyAlignment="1">
      <alignment vertical="center" wrapText="1"/>
    </xf>
    <xf numFmtId="165" fontId="3" fillId="2" borderId="21" xfId="0" applyNumberFormat="1" applyFont="1" applyFill="1" applyBorder="1"/>
    <xf numFmtId="0" fontId="9" fillId="2" borderId="29" xfId="0" applyFont="1" applyFill="1" applyBorder="1" applyAlignment="1" applyProtection="1">
      <alignment horizontal="center" vertical="center"/>
      <protection locked="0"/>
    </xf>
    <xf numFmtId="3" fontId="5" fillId="2" borderId="30" xfId="0" applyNumberFormat="1" applyFont="1" applyFill="1" applyBorder="1" applyAlignment="1" applyProtection="1">
      <alignment horizontal="center" vertical="center"/>
      <protection locked="0"/>
    </xf>
    <xf numFmtId="0" fontId="14" fillId="2" borderId="0" xfId="0" applyFont="1" applyFill="1" applyAlignment="1">
      <alignment horizontal="center" vertical="center"/>
    </xf>
    <xf numFmtId="1" fontId="16" fillId="5" borderId="2" xfId="0" applyNumberFormat="1" applyFont="1" applyFill="1" applyBorder="1" applyAlignment="1">
      <alignment horizontal="center" vertical="center"/>
    </xf>
    <xf numFmtId="165" fontId="7" fillId="2" borderId="29" xfId="0" applyNumberFormat="1" applyFont="1" applyFill="1" applyBorder="1" applyAlignment="1">
      <alignment horizontal="center" vertical="center"/>
    </xf>
    <xf numFmtId="3" fontId="3" fillId="2" borderId="30" xfId="0" applyNumberFormat="1" applyFont="1" applyFill="1" applyBorder="1" applyAlignment="1">
      <alignment vertical="center"/>
    </xf>
    <xf numFmtId="3" fontId="3" fillId="2" borderId="29" xfId="0" applyNumberFormat="1" applyFont="1" applyFill="1" applyBorder="1" applyAlignment="1">
      <alignment horizontal="center" vertical="center"/>
    </xf>
    <xf numFmtId="0" fontId="17" fillId="5" borderId="24" xfId="0" applyFont="1" applyFill="1" applyBorder="1" applyAlignment="1" applyProtection="1">
      <alignment horizontal="center" vertical="center"/>
      <protection locked="0"/>
    </xf>
    <xf numFmtId="0" fontId="10" fillId="2" borderId="24" xfId="0" applyFont="1" applyFill="1" applyBorder="1" applyAlignment="1" applyProtection="1">
      <alignment horizontal="right" vertical="center" wrapText="1"/>
      <protection locked="0"/>
    </xf>
    <xf numFmtId="0" fontId="5" fillId="2" borderId="61" xfId="0" applyFont="1" applyFill="1" applyBorder="1" applyAlignment="1">
      <alignment horizontal="center" vertical="center"/>
    </xf>
    <xf numFmtId="14" fontId="8" fillId="5" borderId="2" xfId="0" applyNumberFormat="1" applyFont="1" applyFill="1" applyBorder="1" applyAlignment="1" applyProtection="1">
      <alignment horizontal="center" vertical="center"/>
      <protection locked="0"/>
    </xf>
    <xf numFmtId="1" fontId="8" fillId="5" borderId="2" xfId="0" applyNumberFormat="1" applyFont="1" applyFill="1" applyBorder="1" applyAlignment="1" applyProtection="1">
      <alignment horizontal="center" vertical="center"/>
      <protection locked="0"/>
    </xf>
    <xf numFmtId="0" fontId="16" fillId="5" borderId="2" xfId="0" applyFont="1" applyFill="1" applyBorder="1" applyAlignment="1" applyProtection="1">
      <alignment horizontal="center" vertical="center"/>
      <protection locked="0"/>
    </xf>
    <xf numFmtId="4" fontId="5" fillId="2" borderId="29" xfId="0" applyNumberFormat="1" applyFont="1" applyFill="1" applyBorder="1" applyAlignment="1" applyProtection="1">
      <alignment vertical="center"/>
      <protection locked="0"/>
    </xf>
    <xf numFmtId="3" fontId="3" fillId="0" borderId="29" xfId="0" applyNumberFormat="1" applyFont="1" applyBorder="1" applyAlignment="1">
      <alignment vertical="center"/>
    </xf>
    <xf numFmtId="3" fontId="3" fillId="10" borderId="29" xfId="0" applyNumberFormat="1" applyFont="1" applyFill="1" applyBorder="1" applyAlignment="1">
      <alignment vertical="center"/>
    </xf>
    <xf numFmtId="3" fontId="5" fillId="2" borderId="29" xfId="0" applyNumberFormat="1" applyFont="1" applyFill="1" applyBorder="1"/>
    <xf numFmtId="3" fontId="3" fillId="2" borderId="29" xfId="0" applyNumberFormat="1" applyFont="1" applyFill="1" applyBorder="1"/>
    <xf numFmtId="3" fontId="3" fillId="10" borderId="29" xfId="0" applyNumberFormat="1" applyFont="1" applyFill="1" applyBorder="1"/>
    <xf numFmtId="0" fontId="5" fillId="2" borderId="7" xfId="0" applyFont="1" applyFill="1" applyBorder="1" applyAlignment="1">
      <alignment horizontal="left"/>
    </xf>
    <xf numFmtId="0" fontId="5" fillId="2" borderId="0" xfId="0" applyFont="1" applyFill="1" applyAlignment="1">
      <alignment horizontal="left"/>
    </xf>
    <xf numFmtId="0" fontId="5" fillId="2" borderId="7" xfId="0" applyFont="1" applyFill="1" applyBorder="1" applyAlignment="1">
      <alignment horizontal="left" vertical="center" wrapText="1"/>
    </xf>
    <xf numFmtId="0" fontId="5" fillId="2" borderId="0" xfId="0" applyFont="1" applyFill="1" applyAlignment="1">
      <alignment horizontal="left" vertical="center" wrapText="1"/>
    </xf>
    <xf numFmtId="0" fontId="5" fillId="2" borderId="8" xfId="0" applyFont="1" applyFill="1" applyBorder="1" applyAlignment="1">
      <alignment horizontal="left" vertical="center" wrapText="1"/>
    </xf>
    <xf numFmtId="0" fontId="5" fillId="2" borderId="4" xfId="0" applyFont="1" applyFill="1" applyBorder="1" applyAlignment="1">
      <alignment horizontal="left"/>
    </xf>
    <xf numFmtId="0" fontId="5" fillId="2" borderId="5" xfId="0" applyFont="1" applyFill="1" applyBorder="1" applyAlignment="1">
      <alignment horizontal="left"/>
    </xf>
    <xf numFmtId="0" fontId="5" fillId="2" borderId="6" xfId="0" applyFont="1" applyFill="1" applyBorder="1" applyAlignment="1">
      <alignment horizontal="left"/>
    </xf>
    <xf numFmtId="0" fontId="3" fillId="2" borderId="2" xfId="0" applyFont="1" applyFill="1" applyBorder="1" applyAlignment="1">
      <alignment horizontal="left" vertical="center" wrapText="1"/>
    </xf>
    <xf numFmtId="0" fontId="6" fillId="2" borderId="43" xfId="0" applyFont="1" applyFill="1" applyBorder="1" applyAlignment="1">
      <alignment horizontal="left" vertical="center" wrapText="1"/>
    </xf>
    <xf numFmtId="0" fontId="6" fillId="2" borderId="37" xfId="0" applyFont="1" applyFill="1" applyBorder="1" applyAlignment="1">
      <alignment horizontal="left" vertical="center" wrapText="1"/>
    </xf>
    <xf numFmtId="0" fontId="6" fillId="2" borderId="49" xfId="0" applyFont="1" applyFill="1" applyBorder="1" applyAlignment="1">
      <alignment horizontal="left" vertical="center" wrapText="1"/>
    </xf>
    <xf numFmtId="0" fontId="6" fillId="2" borderId="44" xfId="0" applyFont="1" applyFill="1" applyBorder="1" applyAlignment="1">
      <alignment horizontal="left" vertical="center" wrapText="1"/>
    </xf>
    <xf numFmtId="0" fontId="6" fillId="2" borderId="0" xfId="0" applyFont="1" applyFill="1" applyAlignment="1">
      <alignment horizontal="left" vertical="center" wrapText="1"/>
    </xf>
    <xf numFmtId="0" fontId="6" fillId="2" borderId="42" xfId="0" applyFont="1" applyFill="1" applyBorder="1" applyAlignment="1">
      <alignment horizontal="left" vertical="center" wrapText="1"/>
    </xf>
    <xf numFmtId="0" fontId="6" fillId="2" borderId="54" xfId="0" applyFont="1" applyFill="1" applyBorder="1" applyAlignment="1">
      <alignment horizontal="left" vertical="center" wrapText="1"/>
    </xf>
    <xf numFmtId="0" fontId="6" fillId="2" borderId="25" xfId="0" applyFont="1" applyFill="1" applyBorder="1" applyAlignment="1">
      <alignment horizontal="left" vertical="center" wrapText="1"/>
    </xf>
    <xf numFmtId="0" fontId="6" fillId="2" borderId="48" xfId="0" applyFont="1" applyFill="1" applyBorder="1" applyAlignment="1">
      <alignment horizontal="left" vertical="center" wrapText="1"/>
    </xf>
    <xf numFmtId="0" fontId="3" fillId="2" borderId="43" xfId="0" applyFont="1" applyFill="1" applyBorder="1" applyAlignment="1">
      <alignment horizontal="left" vertical="center" wrapText="1"/>
    </xf>
    <xf numFmtId="0" fontId="3" fillId="2" borderId="37" xfId="0" applyFont="1" applyFill="1" applyBorder="1" applyAlignment="1">
      <alignment horizontal="left" vertical="center" wrapText="1"/>
    </xf>
    <xf numFmtId="0" fontId="3" fillId="2" borderId="49" xfId="0" applyFont="1" applyFill="1" applyBorder="1" applyAlignment="1">
      <alignment horizontal="left" vertical="center" wrapText="1"/>
    </xf>
    <xf numFmtId="0" fontId="3" fillId="2" borderId="54" xfId="0" applyFont="1" applyFill="1" applyBorder="1" applyAlignment="1">
      <alignment horizontal="left" vertical="center" wrapText="1"/>
    </xf>
    <xf numFmtId="0" fontId="3" fillId="2" borderId="25" xfId="0" applyFont="1" applyFill="1" applyBorder="1" applyAlignment="1">
      <alignment horizontal="left" vertical="center" wrapText="1"/>
    </xf>
    <xf numFmtId="0" fontId="3" fillId="2" borderId="48" xfId="0" applyFont="1" applyFill="1" applyBorder="1" applyAlignment="1">
      <alignment horizontal="left" vertical="center" wrapText="1"/>
    </xf>
    <xf numFmtId="0" fontId="3" fillId="2" borderId="44" xfId="0" applyFont="1" applyFill="1" applyBorder="1" applyAlignment="1">
      <alignment horizontal="left" vertical="center" wrapText="1"/>
    </xf>
    <xf numFmtId="0" fontId="3" fillId="2" borderId="0" xfId="0" applyFont="1" applyFill="1" applyAlignment="1">
      <alignment horizontal="left" vertical="center" wrapText="1"/>
    </xf>
    <xf numFmtId="0" fontId="3" fillId="2" borderId="42" xfId="0" applyFont="1" applyFill="1" applyBorder="1" applyAlignment="1">
      <alignment horizontal="left" vertical="center" wrapText="1"/>
    </xf>
    <xf numFmtId="0" fontId="5" fillId="2" borderId="7" xfId="0" applyFont="1" applyFill="1" applyBorder="1" applyAlignment="1" applyProtection="1">
      <alignment horizontal="left" vertical="center" wrapText="1"/>
      <protection locked="0"/>
    </xf>
    <xf numFmtId="0" fontId="5" fillId="2" borderId="0" xfId="0" applyFont="1" applyFill="1" applyAlignment="1" applyProtection="1">
      <alignment horizontal="left" vertical="center" wrapText="1"/>
      <protection locked="0"/>
    </xf>
    <xf numFmtId="0" fontId="5" fillId="2" borderId="8" xfId="0" applyFont="1" applyFill="1" applyBorder="1" applyAlignment="1" applyProtection="1">
      <alignment horizontal="left" vertical="center" wrapText="1"/>
      <protection locked="0"/>
    </xf>
    <xf numFmtId="0" fontId="5" fillId="7" borderId="22" xfId="0" applyFont="1" applyFill="1" applyBorder="1" applyAlignment="1" applyProtection="1">
      <alignment horizontal="left" vertical="center" wrapText="1"/>
      <protection locked="0"/>
    </xf>
    <xf numFmtId="0" fontId="5" fillId="7" borderId="23" xfId="0" applyFont="1" applyFill="1" applyBorder="1" applyAlignment="1" applyProtection="1">
      <alignment horizontal="left" vertical="center" wrapText="1"/>
      <protection locked="0"/>
    </xf>
    <xf numFmtId="0" fontId="5" fillId="7" borderId="24" xfId="0" applyFont="1" applyFill="1" applyBorder="1" applyAlignment="1" applyProtection="1">
      <alignment horizontal="left" vertical="center" wrapText="1"/>
      <protection locked="0"/>
    </xf>
    <xf numFmtId="0" fontId="5" fillId="2" borderId="2" xfId="0" applyFont="1" applyFill="1" applyBorder="1" applyAlignment="1" applyProtection="1">
      <alignment horizontal="center" vertical="center"/>
      <protection locked="0"/>
    </xf>
    <xf numFmtId="0" fontId="17" fillId="5" borderId="22" xfId="0" applyFont="1" applyFill="1" applyBorder="1" applyAlignment="1" applyProtection="1">
      <alignment horizontal="center" vertical="center"/>
      <protection locked="0"/>
    </xf>
    <xf numFmtId="0" fontId="17" fillId="5" borderId="23" xfId="0" applyFont="1" applyFill="1" applyBorder="1" applyAlignment="1" applyProtection="1">
      <alignment horizontal="center" vertical="center"/>
      <protection locked="0"/>
    </xf>
    <xf numFmtId="0" fontId="17" fillId="5" borderId="24" xfId="0" applyFont="1" applyFill="1" applyBorder="1" applyAlignment="1" applyProtection="1">
      <alignment horizontal="center" vertical="center"/>
      <protection locked="0"/>
    </xf>
    <xf numFmtId="0" fontId="5" fillId="3" borderId="32" xfId="0" applyFont="1" applyFill="1" applyBorder="1" applyAlignment="1" applyProtection="1">
      <alignment horizontal="center" vertical="center" wrapText="1"/>
      <protection locked="0"/>
    </xf>
    <xf numFmtId="0" fontId="5" fillId="3" borderId="34" xfId="0" applyFont="1" applyFill="1" applyBorder="1" applyAlignment="1" applyProtection="1">
      <alignment horizontal="center" vertical="center" wrapText="1"/>
      <protection locked="0"/>
    </xf>
    <xf numFmtId="0" fontId="5" fillId="3" borderId="33" xfId="0" applyFont="1" applyFill="1" applyBorder="1" applyAlignment="1" applyProtection="1">
      <alignment horizontal="center" vertical="center" wrapText="1"/>
      <protection locked="0"/>
    </xf>
    <xf numFmtId="0" fontId="3" fillId="3" borderId="32" xfId="0" applyFont="1" applyFill="1" applyBorder="1" applyAlignment="1" applyProtection="1">
      <alignment horizontal="center" vertical="center" wrapText="1"/>
      <protection locked="0"/>
    </xf>
    <xf numFmtId="0" fontId="3" fillId="3" borderId="34" xfId="0" applyFont="1" applyFill="1" applyBorder="1" applyAlignment="1" applyProtection="1">
      <alignment horizontal="center" vertical="center" wrapText="1"/>
      <protection locked="0"/>
    </xf>
    <xf numFmtId="0" fontId="3" fillId="3" borderId="33" xfId="0" applyFont="1" applyFill="1" applyBorder="1" applyAlignment="1" applyProtection="1">
      <alignment horizontal="center" vertical="center" wrapText="1"/>
      <protection locked="0"/>
    </xf>
    <xf numFmtId="0" fontId="20" fillId="2" borderId="0" xfId="0" applyFont="1" applyFill="1" applyAlignment="1" applyProtection="1">
      <alignment horizontal="left" vertical="center" wrapText="1"/>
      <protection locked="0"/>
    </xf>
    <xf numFmtId="0" fontId="2" fillId="9" borderId="23" xfId="0" applyFont="1" applyFill="1" applyBorder="1" applyAlignment="1">
      <alignment horizontal="left" vertical="center" wrapText="1"/>
    </xf>
    <xf numFmtId="0" fontId="2" fillId="9" borderId="24" xfId="0" applyFont="1" applyFill="1" applyBorder="1" applyAlignment="1">
      <alignment horizontal="left" vertical="center" wrapText="1"/>
    </xf>
    <xf numFmtId="0" fontId="10" fillId="2" borderId="0" xfId="0" applyFont="1" applyFill="1" applyAlignment="1">
      <alignment horizontal="left" vertical="top" wrapText="1"/>
    </xf>
    <xf numFmtId="0" fontId="3" fillId="2" borderId="0" xfId="0" applyFont="1" applyFill="1" applyAlignment="1">
      <alignment horizontal="left" vertical="top" wrapText="1"/>
    </xf>
    <xf numFmtId="0" fontId="2" fillId="2" borderId="0" xfId="0" applyFont="1" applyFill="1" applyAlignment="1">
      <alignment horizontal="left" vertical="top" wrapText="1"/>
    </xf>
    <xf numFmtId="0" fontId="2" fillId="9" borderId="23" xfId="0" applyFont="1" applyFill="1" applyBorder="1" applyAlignment="1">
      <alignment horizontal="left" vertical="top" wrapText="1"/>
    </xf>
    <xf numFmtId="0" fontId="2" fillId="9" borderId="24" xfId="0" applyFont="1" applyFill="1" applyBorder="1" applyAlignment="1">
      <alignment horizontal="left" vertical="top" wrapText="1"/>
    </xf>
    <xf numFmtId="0" fontId="10" fillId="2" borderId="42" xfId="0" applyFont="1" applyFill="1" applyBorder="1" applyAlignment="1">
      <alignment horizontal="left" vertical="top" wrapText="1"/>
    </xf>
    <xf numFmtId="4" fontId="10" fillId="2" borderId="0" xfId="0" applyNumberFormat="1" applyFont="1" applyFill="1" applyAlignment="1">
      <alignment horizontal="left" vertical="top" wrapText="1"/>
    </xf>
    <xf numFmtId="4" fontId="2" fillId="2" borderId="0" xfId="0" applyNumberFormat="1" applyFont="1" applyFill="1" applyAlignment="1">
      <alignment horizontal="left" vertical="top" wrapText="1"/>
    </xf>
    <xf numFmtId="4" fontId="10" fillId="2" borderId="42" xfId="0" applyNumberFormat="1" applyFont="1" applyFill="1" applyBorder="1" applyAlignment="1">
      <alignment horizontal="left" vertical="top" wrapText="1"/>
    </xf>
    <xf numFmtId="0" fontId="2" fillId="2" borderId="40" xfId="0" applyFont="1" applyFill="1" applyBorder="1" applyAlignment="1">
      <alignment horizontal="center" vertical="center" wrapText="1"/>
    </xf>
    <xf numFmtId="0" fontId="2" fillId="2" borderId="41" xfId="0" applyFont="1" applyFill="1" applyBorder="1" applyAlignment="1">
      <alignment horizontal="center" vertical="center" wrapText="1"/>
    </xf>
    <xf numFmtId="0" fontId="2" fillId="2" borderId="47" xfId="0" applyFont="1" applyFill="1" applyBorder="1" applyAlignment="1">
      <alignment horizontal="center" vertical="center" wrapText="1"/>
    </xf>
    <xf numFmtId="0" fontId="2" fillId="2" borderId="38" xfId="0" applyFont="1" applyFill="1" applyBorder="1" applyAlignment="1">
      <alignment horizontal="center" vertical="center" wrapText="1"/>
    </xf>
    <xf numFmtId="0" fontId="2" fillId="2" borderId="39" xfId="0" applyFont="1" applyFill="1" applyBorder="1" applyAlignment="1">
      <alignment horizontal="center" vertical="center" wrapText="1"/>
    </xf>
    <xf numFmtId="0" fontId="2" fillId="2" borderId="45" xfId="0" applyFont="1" applyFill="1" applyBorder="1" applyAlignment="1">
      <alignment horizontal="center" vertical="center" wrapText="1"/>
    </xf>
    <xf numFmtId="0" fontId="10" fillId="2" borderId="53" xfId="0" applyFont="1" applyFill="1" applyBorder="1" applyAlignment="1">
      <alignment horizontal="left" vertical="top" wrapText="1"/>
    </xf>
    <xf numFmtId="0" fontId="10" fillId="2" borderId="52" xfId="0" applyFont="1" applyFill="1" applyBorder="1" applyAlignment="1">
      <alignment horizontal="left" vertical="top" wrapText="1"/>
    </xf>
    <xf numFmtId="4" fontId="2" fillId="2" borderId="46" xfId="0" applyNumberFormat="1" applyFont="1" applyFill="1" applyBorder="1" applyAlignment="1">
      <alignment horizontal="center" vertical="center" wrapText="1"/>
    </xf>
    <xf numFmtId="4" fontId="2" fillId="2" borderId="50" xfId="0" applyNumberFormat="1" applyFont="1" applyFill="1" applyBorder="1" applyAlignment="1">
      <alignment horizontal="center" vertical="center" wrapText="1"/>
    </xf>
    <xf numFmtId="4" fontId="2" fillId="2" borderId="51" xfId="0" applyNumberFormat="1" applyFont="1" applyFill="1" applyBorder="1" applyAlignment="1">
      <alignment horizontal="center" vertical="center" wrapText="1"/>
    </xf>
    <xf numFmtId="49" fontId="7" fillId="2" borderId="55" xfId="2" applyNumberFormat="1" applyFont="1" applyFill="1" applyBorder="1" applyAlignment="1" applyProtection="1">
      <alignment horizontal="center" vertical="center"/>
      <protection locked="0"/>
    </xf>
    <xf numFmtId="49" fontId="7" fillId="2" borderId="24" xfId="2" applyNumberFormat="1" applyFont="1" applyFill="1" applyBorder="1" applyAlignment="1" applyProtection="1">
      <alignment horizontal="center" vertical="center"/>
      <protection locked="0"/>
    </xf>
    <xf numFmtId="0" fontId="26" fillId="8" borderId="20" xfId="2" applyFont="1" applyFill="1" applyBorder="1" applyAlignment="1" applyProtection="1">
      <alignment horizontal="center" vertical="center" wrapText="1"/>
      <protection locked="0"/>
    </xf>
    <xf numFmtId="0" fontId="26" fillId="8" borderId="17" xfId="2" applyFont="1" applyFill="1" applyBorder="1" applyAlignment="1" applyProtection="1">
      <alignment horizontal="center" vertical="center" wrapText="1"/>
      <protection locked="0"/>
    </xf>
    <xf numFmtId="4" fontId="3" fillId="2" borderId="55" xfId="0" applyNumberFormat="1" applyFont="1" applyFill="1" applyBorder="1" applyAlignment="1" applyProtection="1">
      <alignment horizontal="center" vertical="center"/>
      <protection locked="0"/>
    </xf>
    <xf numFmtId="4" fontId="3" fillId="2" borderId="23" xfId="0" applyNumberFormat="1" applyFont="1" applyFill="1" applyBorder="1" applyAlignment="1" applyProtection="1">
      <alignment horizontal="center" vertical="center"/>
      <protection locked="0"/>
    </xf>
    <xf numFmtId="4" fontId="3" fillId="2" borderId="61" xfId="0" applyNumberFormat="1" applyFont="1" applyFill="1" applyBorder="1" applyAlignment="1" applyProtection="1">
      <alignment horizontal="center" vertical="center"/>
      <protection locked="0"/>
    </xf>
    <xf numFmtId="49" fontId="19" fillId="8" borderId="58" xfId="2" applyNumberFormat="1" applyFont="1" applyFill="1" applyBorder="1" applyAlignment="1" applyProtection="1">
      <alignment horizontal="center" vertical="center" wrapText="1"/>
      <protection locked="0"/>
    </xf>
    <xf numFmtId="49" fontId="19" fillId="8" borderId="59" xfId="2" applyNumberFormat="1" applyFont="1" applyFill="1" applyBorder="1" applyAlignment="1" applyProtection="1">
      <alignment horizontal="center" vertical="center" wrapText="1"/>
      <protection locked="0"/>
    </xf>
    <xf numFmtId="49" fontId="19" fillId="8" borderId="60" xfId="2" applyNumberFormat="1" applyFont="1" applyFill="1" applyBorder="1" applyAlignment="1" applyProtection="1">
      <alignment horizontal="center" vertical="center" wrapText="1"/>
      <protection locked="0"/>
    </xf>
    <xf numFmtId="0" fontId="7" fillId="2" borderId="55" xfId="2" applyFont="1" applyFill="1" applyBorder="1" applyAlignment="1" applyProtection="1">
      <alignment horizontal="left" vertical="center"/>
      <protection locked="0"/>
    </xf>
    <xf numFmtId="0" fontId="7" fillId="2" borderId="23" xfId="2" applyFont="1" applyFill="1" applyBorder="1" applyAlignment="1" applyProtection="1">
      <alignment horizontal="left" vertical="center"/>
      <protection locked="0"/>
    </xf>
    <xf numFmtId="0" fontId="7" fillId="2" borderId="61" xfId="2" applyFont="1" applyFill="1" applyBorder="1" applyAlignment="1" applyProtection="1">
      <alignment horizontal="left" vertical="center"/>
      <protection locked="0"/>
    </xf>
    <xf numFmtId="0" fontId="2" fillId="2" borderId="55" xfId="2" applyFont="1" applyFill="1" applyBorder="1" applyAlignment="1" applyProtection="1">
      <alignment horizontal="center" vertical="center" wrapText="1"/>
      <protection locked="0"/>
    </xf>
    <xf numFmtId="0" fontId="2" fillId="2" borderId="24" xfId="2" applyFont="1" applyFill="1" applyBorder="1" applyAlignment="1" applyProtection="1">
      <alignment horizontal="center" vertical="center" wrapText="1"/>
      <protection locked="0"/>
    </xf>
    <xf numFmtId="0" fontId="8" fillId="5" borderId="4" xfId="0" applyFont="1" applyFill="1" applyBorder="1" applyAlignment="1" applyProtection="1">
      <alignment horizontal="center" vertical="center"/>
      <protection locked="0"/>
    </xf>
    <xf numFmtId="0" fontId="8" fillId="5" borderId="5" xfId="0" applyFont="1" applyFill="1" applyBorder="1" applyAlignment="1" applyProtection="1">
      <alignment horizontal="center" vertical="center"/>
      <protection locked="0"/>
    </xf>
    <xf numFmtId="0" fontId="8" fillId="5" borderId="6" xfId="0" applyFont="1" applyFill="1" applyBorder="1" applyAlignment="1" applyProtection="1">
      <alignment horizontal="center" vertical="center"/>
      <protection locked="0"/>
    </xf>
    <xf numFmtId="0" fontId="8" fillId="5" borderId="35" xfId="0" applyFont="1" applyFill="1" applyBorder="1" applyAlignment="1" applyProtection="1">
      <alignment horizontal="center" vertical="center"/>
      <protection locked="0"/>
    </xf>
    <xf numFmtId="0" fontId="8" fillId="5" borderId="25" xfId="0" applyFont="1" applyFill="1" applyBorder="1" applyAlignment="1" applyProtection="1">
      <alignment horizontal="center" vertical="center"/>
      <protection locked="0"/>
    </xf>
    <xf numFmtId="0" fontId="8" fillId="5" borderId="26" xfId="0" applyFont="1" applyFill="1" applyBorder="1" applyAlignment="1" applyProtection="1">
      <alignment horizontal="center" vertical="center"/>
      <protection locked="0"/>
    </xf>
    <xf numFmtId="4" fontId="8" fillId="5" borderId="14" xfId="2" applyNumberFormat="1" applyFont="1" applyFill="1" applyBorder="1" applyAlignment="1" applyProtection="1">
      <alignment horizontal="center" vertical="center" wrapText="1"/>
      <protection locked="0"/>
    </xf>
    <xf numFmtId="4" fontId="8" fillId="5" borderId="66" xfId="2" applyNumberFormat="1" applyFont="1" applyFill="1" applyBorder="1" applyAlignment="1" applyProtection="1">
      <alignment horizontal="center" vertical="center" wrapText="1"/>
      <protection locked="0"/>
    </xf>
    <xf numFmtId="4" fontId="8" fillId="5" borderId="12" xfId="2" applyNumberFormat="1" applyFont="1" applyFill="1" applyBorder="1" applyAlignment="1" applyProtection="1">
      <alignment horizontal="center" vertical="center" wrapText="1"/>
      <protection locked="0"/>
    </xf>
    <xf numFmtId="4" fontId="8" fillId="5" borderId="56" xfId="2" applyNumberFormat="1" applyFont="1" applyFill="1" applyBorder="1" applyAlignment="1" applyProtection="1">
      <alignment horizontal="center" vertical="center" wrapText="1"/>
      <protection locked="0"/>
    </xf>
    <xf numFmtId="49" fontId="8" fillId="5" borderId="4" xfId="2" applyNumberFormat="1" applyFont="1" applyFill="1" applyBorder="1" applyAlignment="1" applyProtection="1">
      <alignment horizontal="center" vertical="center" wrapText="1"/>
      <protection locked="0"/>
    </xf>
    <xf numFmtId="49" fontId="8" fillId="5" borderId="7" xfId="2" applyNumberFormat="1" applyFont="1" applyFill="1" applyBorder="1" applyAlignment="1" applyProtection="1">
      <alignment horizontal="center" vertical="center" wrapText="1"/>
      <protection locked="0"/>
    </xf>
    <xf numFmtId="0" fontId="8" fillId="5" borderId="12" xfId="2" applyFont="1" applyFill="1" applyBorder="1" applyAlignment="1" applyProtection="1">
      <alignment horizontal="center" vertical="center" wrapText="1"/>
      <protection locked="0"/>
    </xf>
    <xf numFmtId="0" fontId="8" fillId="5" borderId="56" xfId="2" applyFont="1" applyFill="1" applyBorder="1" applyAlignment="1" applyProtection="1">
      <alignment horizontal="center" vertical="center" wrapText="1"/>
      <protection locked="0"/>
    </xf>
    <xf numFmtId="4" fontId="8" fillId="5" borderId="13" xfId="2" applyNumberFormat="1" applyFont="1" applyFill="1" applyBorder="1" applyAlignment="1" applyProtection="1">
      <alignment horizontal="center" vertical="center" wrapText="1"/>
      <protection locked="0"/>
    </xf>
    <xf numFmtId="0" fontId="7" fillId="2" borderId="70" xfId="2" applyFont="1" applyFill="1" applyBorder="1" applyAlignment="1" applyProtection="1">
      <alignment horizontal="left" vertical="center"/>
      <protection locked="0"/>
    </xf>
    <xf numFmtId="0" fontId="7" fillId="2" borderId="71" xfId="2" applyFont="1" applyFill="1" applyBorder="1" applyAlignment="1" applyProtection="1">
      <alignment horizontal="left" vertical="center"/>
      <protection locked="0"/>
    </xf>
    <xf numFmtId="0" fontId="7" fillId="2" borderId="72" xfId="2" applyFont="1" applyFill="1" applyBorder="1" applyAlignment="1" applyProtection="1">
      <alignment horizontal="left" vertical="center"/>
      <protection locked="0"/>
    </xf>
    <xf numFmtId="0" fontId="5" fillId="2" borderId="22" xfId="0" applyFont="1" applyFill="1" applyBorder="1" applyAlignment="1" applyProtection="1">
      <alignment horizontal="center" vertical="center" wrapText="1"/>
      <protection locked="0"/>
    </xf>
    <xf numFmtId="0" fontId="5" fillId="2" borderId="24" xfId="0" applyFont="1" applyFill="1" applyBorder="1" applyAlignment="1" applyProtection="1">
      <alignment horizontal="center" vertical="center" wrapText="1"/>
      <protection locked="0"/>
    </xf>
    <xf numFmtId="0" fontId="9" fillId="2" borderId="22" xfId="0" applyFont="1" applyFill="1" applyBorder="1" applyAlignment="1" applyProtection="1">
      <alignment horizontal="left" vertical="center" wrapText="1"/>
      <protection locked="0"/>
    </xf>
    <xf numFmtId="0" fontId="9" fillId="2" borderId="24" xfId="0" applyFont="1" applyFill="1" applyBorder="1" applyAlignment="1" applyProtection="1">
      <alignment horizontal="left" vertical="center" wrapText="1"/>
      <protection locked="0"/>
    </xf>
    <xf numFmtId="0" fontId="9" fillId="2" borderId="22" xfId="0" applyFont="1" applyFill="1" applyBorder="1" applyAlignment="1" applyProtection="1">
      <alignment horizontal="center" vertical="center" wrapText="1"/>
      <protection locked="0"/>
    </xf>
    <xf numFmtId="0" fontId="9" fillId="2" borderId="24" xfId="0" applyFont="1" applyFill="1" applyBorder="1" applyAlignment="1" applyProtection="1">
      <alignment horizontal="center" vertical="center" wrapText="1"/>
      <protection locked="0"/>
    </xf>
    <xf numFmtId="0" fontId="5" fillId="2" borderId="1" xfId="0" applyFont="1" applyFill="1" applyBorder="1" applyAlignment="1">
      <alignment horizontal="center" vertical="center"/>
    </xf>
    <xf numFmtId="0" fontId="5" fillId="2" borderId="3" xfId="0" applyFont="1" applyFill="1" applyBorder="1" applyAlignment="1">
      <alignment horizontal="center" vertical="center"/>
    </xf>
    <xf numFmtId="0" fontId="31" fillId="11" borderId="2" xfId="0" applyFont="1" applyFill="1" applyBorder="1" applyAlignment="1" applyProtection="1">
      <alignment horizontal="left" vertical="center"/>
      <protection locked="0"/>
    </xf>
    <xf numFmtId="0" fontId="31" fillId="0" borderId="2" xfId="0" applyFont="1" applyBorder="1" applyAlignment="1" applyProtection="1">
      <alignment horizontal="right"/>
      <protection locked="0"/>
    </xf>
    <xf numFmtId="0" fontId="31" fillId="11" borderId="2" xfId="0" applyFont="1" applyFill="1" applyBorder="1" applyAlignment="1" applyProtection="1">
      <alignment horizontal="left"/>
      <protection locked="0"/>
    </xf>
    <xf numFmtId="0" fontId="31" fillId="0" borderId="2" xfId="0" applyFont="1" applyBorder="1" applyAlignment="1" applyProtection="1">
      <alignment horizontal="right" vertical="center"/>
      <protection locked="0"/>
    </xf>
  </cellXfs>
  <cellStyles count="3">
    <cellStyle name="Normal" xfId="0" builtinId="0"/>
    <cellStyle name="Normal 2" xfId="2" xr:uid="{00000000-0005-0000-0000-000001000000}"/>
    <cellStyle name="Procent" xfId="1" builtinId="5"/>
  </cellStyles>
  <dxfs count="13">
    <dxf>
      <font>
        <condense val="0"/>
        <extend val="0"/>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ndense val="0"/>
        <extend val="0"/>
        <color rgb="FF9C0006"/>
      </font>
      <fill>
        <patternFill>
          <bgColor rgb="FFFFC7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9C0006"/>
      </font>
      <fill>
        <patternFill>
          <bgColor rgb="FFFFC7CE"/>
        </patternFill>
      </fill>
    </dxf>
    <dxf>
      <font>
        <condense val="0"/>
        <extend val="0"/>
        <color rgb="FF006100"/>
      </font>
      <fill>
        <patternFill>
          <bgColor rgb="FFC6EFCE"/>
        </patternFill>
      </fill>
    </dxf>
    <dxf>
      <font>
        <condense val="0"/>
        <extend val="0"/>
        <color rgb="FF006100"/>
      </font>
      <fill>
        <patternFill>
          <bgColor rgb="FFC6EFCE"/>
        </patternFill>
      </fill>
    </dxf>
    <dxf>
      <font>
        <condense val="0"/>
        <extend val="0"/>
        <color rgb="FF9C0006"/>
      </font>
      <fill>
        <patternFill>
          <bgColor rgb="FFFFC7CE"/>
        </patternFill>
      </fill>
    </dxf>
    <dxf>
      <fill>
        <patternFill>
          <bgColor theme="0" tint="-0.24994659260841701"/>
        </patternFill>
      </fill>
    </dxf>
  </dxfs>
  <tableStyles count="0" defaultTableStyle="TableStyleMedium9"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17" Type="http://schemas.openxmlformats.org/officeDocument/2006/relationships/customXml" Target="../customXml/item3.xml"/><Relationship Id="rId2" Type="http://schemas.openxmlformats.org/officeDocument/2006/relationships/worksheet" Target="worksheets/sheet2.xml"/><Relationship Id="rId16" Type="http://schemas.openxmlformats.org/officeDocument/2006/relationships/customXml" Target="../customXml/item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externalLink" Target="externalLinks/externalLink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https://roadrnv.sharepoint.com/Users/User/Dropbox/GHIDURI%20POR%20ADR%20NV/LUCRU/GHID%20523/Macheta%20financiara_calcul%20profit%20din%20exploatare_predare.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Instructiuni"/>
      <sheetName val="Calcul profit"/>
    </sheetNames>
    <sheetDataSet>
      <sheetData sheetId="0"/>
      <sheetData sheetId="1"/>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B2:U69"/>
  <sheetViews>
    <sheetView topLeftCell="A28" zoomScale="86" zoomScaleNormal="86" workbookViewId="0">
      <selection activeCell="K43" sqref="K43:T44"/>
    </sheetView>
  </sheetViews>
  <sheetFormatPr defaultColWidth="8.85546875" defaultRowHeight="16.5" x14ac:dyDescent="0.3"/>
  <cols>
    <col min="1" max="1" width="6.7109375" style="50" customWidth="1"/>
    <col min="2" max="2" width="6.28515625" style="60" customWidth="1"/>
    <col min="3" max="4" width="8.85546875" style="50"/>
    <col min="5" max="5" width="7.140625" style="50" customWidth="1"/>
    <col min="6" max="7" width="8.85546875" style="50"/>
    <col min="8" max="8" width="18.5703125" style="50" customWidth="1"/>
    <col min="9" max="9" width="11" style="50" customWidth="1"/>
    <col min="10" max="10" width="16.85546875" style="50" customWidth="1"/>
    <col min="11" max="19" width="8.85546875" style="50"/>
    <col min="20" max="20" width="13.28515625" style="50" customWidth="1"/>
    <col min="21" max="21" width="10.7109375" style="50" customWidth="1"/>
    <col min="22" max="16384" width="8.85546875" style="50"/>
  </cols>
  <sheetData>
    <row r="2" spans="2:21" ht="17.25" thickBot="1" x14ac:dyDescent="0.35">
      <c r="B2" s="61"/>
      <c r="C2" s="2"/>
      <c r="D2" s="2"/>
      <c r="E2" s="2"/>
      <c r="F2" s="2"/>
      <c r="G2" s="2"/>
      <c r="H2" s="2"/>
      <c r="I2" s="2"/>
      <c r="J2" s="2"/>
      <c r="K2" s="2"/>
      <c r="L2" s="2"/>
      <c r="M2" s="2"/>
      <c r="N2" s="2"/>
      <c r="O2" s="2"/>
      <c r="P2" s="2"/>
      <c r="Q2" s="2"/>
      <c r="R2" s="2"/>
      <c r="S2" s="2"/>
      <c r="T2" s="2"/>
      <c r="U2" s="49"/>
    </row>
    <row r="3" spans="2:21" ht="14.45" customHeight="1" x14ac:dyDescent="0.3">
      <c r="B3" s="61"/>
      <c r="C3" s="338" t="s">
        <v>203</v>
      </c>
      <c r="D3" s="339"/>
      <c r="E3" s="339"/>
      <c r="F3" s="339"/>
      <c r="G3" s="339"/>
      <c r="H3" s="339"/>
      <c r="I3" s="339"/>
      <c r="J3" s="339"/>
      <c r="K3" s="340"/>
      <c r="L3" s="2"/>
      <c r="M3" s="2"/>
      <c r="N3" s="2"/>
      <c r="O3" s="2"/>
      <c r="P3" s="2"/>
      <c r="Q3" s="2"/>
      <c r="R3" s="2"/>
      <c r="S3" s="2"/>
      <c r="T3" s="2"/>
      <c r="U3" s="49"/>
    </row>
    <row r="4" spans="2:21" ht="13.9" customHeight="1" x14ac:dyDescent="0.3">
      <c r="B4" s="61"/>
      <c r="C4" s="335" t="s">
        <v>378</v>
      </c>
      <c r="D4" s="336"/>
      <c r="E4" s="336"/>
      <c r="F4" s="336"/>
      <c r="G4" s="336"/>
      <c r="H4" s="336"/>
      <c r="I4" s="336"/>
      <c r="J4" s="336"/>
      <c r="K4" s="337"/>
      <c r="L4" s="2"/>
      <c r="M4" s="2"/>
      <c r="N4" s="2"/>
      <c r="O4" s="2"/>
      <c r="P4" s="2"/>
      <c r="Q4" s="2"/>
      <c r="R4" s="2"/>
      <c r="S4" s="2"/>
      <c r="T4" s="2"/>
      <c r="U4" s="49"/>
    </row>
    <row r="5" spans="2:21" x14ac:dyDescent="0.3">
      <c r="B5" s="61"/>
      <c r="C5" s="335"/>
      <c r="D5" s="336"/>
      <c r="E5" s="336"/>
      <c r="F5" s="336"/>
      <c r="G5" s="336"/>
      <c r="H5" s="336"/>
      <c r="I5" s="336"/>
      <c r="J5" s="336"/>
      <c r="K5" s="337"/>
      <c r="L5" s="2"/>
      <c r="M5" s="2"/>
      <c r="N5" s="2"/>
      <c r="O5" s="2"/>
      <c r="P5" s="2"/>
      <c r="Q5" s="2"/>
      <c r="R5" s="2"/>
      <c r="S5" s="2"/>
      <c r="T5" s="2"/>
      <c r="U5" s="49"/>
    </row>
    <row r="6" spans="2:21" x14ac:dyDescent="0.3">
      <c r="B6" s="61"/>
      <c r="C6" s="333" t="s">
        <v>379</v>
      </c>
      <c r="D6" s="334"/>
      <c r="E6" s="334"/>
      <c r="F6" s="334"/>
      <c r="G6" s="334"/>
      <c r="H6" s="334"/>
      <c r="I6" s="334"/>
      <c r="J6" s="2"/>
      <c r="K6" s="64"/>
      <c r="L6" s="2"/>
      <c r="M6" s="2"/>
      <c r="N6" s="2"/>
      <c r="O6" s="2"/>
      <c r="P6" s="2"/>
      <c r="Q6" s="2"/>
      <c r="R6" s="2"/>
      <c r="S6" s="2"/>
      <c r="T6" s="2"/>
      <c r="U6" s="49"/>
    </row>
    <row r="7" spans="2:21" ht="17.25" thickBot="1" x14ac:dyDescent="0.35">
      <c r="B7" s="61"/>
      <c r="C7" s="8" t="s">
        <v>401</v>
      </c>
      <c r="D7" s="9"/>
      <c r="E7" s="65"/>
      <c r="F7" s="65"/>
      <c r="G7" s="65"/>
      <c r="H7" s="65"/>
      <c r="I7" s="65"/>
      <c r="J7" s="65"/>
      <c r="K7" s="66"/>
      <c r="L7" s="2"/>
      <c r="M7" s="2"/>
      <c r="N7" s="2"/>
      <c r="O7" s="2"/>
      <c r="P7" s="2"/>
      <c r="Q7" s="2"/>
      <c r="R7" s="2"/>
      <c r="S7" s="2"/>
      <c r="T7" s="2"/>
      <c r="U7" s="49"/>
    </row>
    <row r="8" spans="2:21" x14ac:dyDescent="0.3">
      <c r="B8" s="61"/>
      <c r="C8" s="2"/>
      <c r="D8" s="2"/>
      <c r="E8" s="2"/>
      <c r="F8" s="2"/>
      <c r="G8" s="2"/>
      <c r="H8" s="2"/>
      <c r="I8" s="2"/>
      <c r="J8" s="2"/>
      <c r="K8" s="2"/>
      <c r="L8" s="2"/>
      <c r="M8" s="2"/>
      <c r="N8" s="2"/>
      <c r="O8" s="2"/>
      <c r="P8" s="2"/>
      <c r="Q8" s="2"/>
      <c r="R8" s="2"/>
      <c r="S8" s="2"/>
      <c r="T8" s="2"/>
      <c r="U8" s="49"/>
    </row>
    <row r="9" spans="2:21" x14ac:dyDescent="0.3">
      <c r="B9" s="61"/>
      <c r="C9" s="2"/>
      <c r="D9" s="2"/>
      <c r="E9" s="2"/>
      <c r="F9" s="2"/>
      <c r="G9" s="2"/>
      <c r="H9" s="2"/>
      <c r="I9" s="2"/>
      <c r="J9" s="2"/>
      <c r="K9" s="2"/>
      <c r="L9" s="2"/>
      <c r="M9" s="2"/>
      <c r="N9" s="2"/>
      <c r="O9" s="2"/>
      <c r="P9" s="2"/>
      <c r="Q9" s="2"/>
      <c r="R9" s="2"/>
      <c r="S9" s="2"/>
      <c r="T9" s="2"/>
      <c r="U9" s="49"/>
    </row>
    <row r="10" spans="2:21" x14ac:dyDescent="0.3">
      <c r="B10" s="61" t="s">
        <v>94</v>
      </c>
      <c r="C10" s="67" t="s">
        <v>426</v>
      </c>
      <c r="D10" s="2"/>
      <c r="E10" s="2"/>
      <c r="F10" s="2"/>
      <c r="G10" s="2"/>
      <c r="H10" s="2"/>
      <c r="I10" s="2"/>
      <c r="J10" s="2"/>
      <c r="K10" s="2"/>
      <c r="L10" s="2"/>
      <c r="M10" s="2"/>
      <c r="N10" s="2"/>
      <c r="O10" s="2"/>
      <c r="P10" s="2"/>
      <c r="Q10" s="2"/>
      <c r="R10" s="2"/>
      <c r="S10" s="2"/>
      <c r="T10" s="2"/>
      <c r="U10" s="49"/>
    </row>
    <row r="11" spans="2:21" x14ac:dyDescent="0.3">
      <c r="B11" s="61"/>
      <c r="C11" s="2"/>
      <c r="D11" s="2"/>
      <c r="E11" s="2"/>
      <c r="F11" s="2"/>
      <c r="G11" s="2"/>
      <c r="H11" s="2"/>
      <c r="I11" s="2"/>
      <c r="J11" s="2"/>
      <c r="K11" s="2"/>
      <c r="L11" s="2"/>
      <c r="M11" s="2"/>
      <c r="N11" s="2"/>
      <c r="O11" s="2"/>
      <c r="P11" s="2"/>
      <c r="Q11" s="2"/>
      <c r="R11" s="2"/>
      <c r="S11" s="2"/>
      <c r="T11" s="2"/>
      <c r="U11" s="49"/>
    </row>
    <row r="12" spans="2:21" x14ac:dyDescent="0.3">
      <c r="B12" s="239" t="s">
        <v>95</v>
      </c>
      <c r="C12" s="241" t="s">
        <v>446</v>
      </c>
      <c r="D12" s="241"/>
      <c r="E12" s="241"/>
      <c r="F12" s="241"/>
      <c r="G12" s="242"/>
      <c r="H12" s="242"/>
      <c r="I12" s="242"/>
      <c r="J12" s="2"/>
      <c r="K12" s="2"/>
      <c r="L12" s="2"/>
      <c r="M12" s="2"/>
      <c r="N12" s="2"/>
      <c r="O12" s="2"/>
      <c r="P12" s="2"/>
      <c r="Q12" s="2"/>
      <c r="R12" s="2"/>
      <c r="S12" s="2"/>
      <c r="T12" s="2"/>
      <c r="U12" s="49"/>
    </row>
    <row r="13" spans="2:21" x14ac:dyDescent="0.3">
      <c r="B13" s="61"/>
      <c r="C13" s="68" t="s">
        <v>198</v>
      </c>
      <c r="D13" s="2"/>
      <c r="E13" s="2"/>
      <c r="F13" s="2"/>
      <c r="G13" s="2"/>
      <c r="H13" s="2"/>
      <c r="I13" s="2"/>
      <c r="J13" s="2"/>
      <c r="K13" s="2"/>
      <c r="L13" s="2"/>
      <c r="M13" s="2"/>
      <c r="N13" s="2"/>
      <c r="O13" s="2"/>
      <c r="P13" s="2"/>
      <c r="Q13" s="2"/>
      <c r="R13" s="2"/>
      <c r="S13" s="2"/>
      <c r="T13" s="2"/>
      <c r="U13" s="49"/>
    </row>
    <row r="14" spans="2:21" x14ac:dyDescent="0.3">
      <c r="B14" s="61"/>
      <c r="C14" s="68" t="s">
        <v>375</v>
      </c>
      <c r="D14" s="2"/>
      <c r="E14" s="2"/>
      <c r="F14" s="2"/>
      <c r="G14" s="2"/>
      <c r="H14" s="2"/>
      <c r="I14" s="2"/>
      <c r="J14" s="2"/>
      <c r="K14" s="2"/>
      <c r="L14" s="2"/>
      <c r="M14" s="2"/>
      <c r="N14" s="2"/>
      <c r="O14" s="2"/>
      <c r="P14" s="2"/>
      <c r="Q14" s="2"/>
      <c r="R14" s="2"/>
      <c r="S14" s="2"/>
      <c r="T14" s="2"/>
      <c r="U14" s="49"/>
    </row>
    <row r="15" spans="2:21" x14ac:dyDescent="0.3">
      <c r="B15" s="61"/>
      <c r="C15" s="68" t="s">
        <v>410</v>
      </c>
      <c r="D15" s="2"/>
      <c r="E15" s="2"/>
      <c r="F15" s="2"/>
      <c r="G15" s="2"/>
      <c r="H15" s="2"/>
      <c r="I15" s="2"/>
      <c r="J15" s="2"/>
      <c r="K15" s="2"/>
      <c r="L15" s="2"/>
      <c r="M15" s="2"/>
      <c r="N15" s="2"/>
      <c r="O15" s="2"/>
      <c r="P15" s="2"/>
      <c r="Q15" s="2"/>
      <c r="R15" s="2"/>
      <c r="S15" s="2"/>
      <c r="T15" s="2"/>
      <c r="U15" s="49"/>
    </row>
    <row r="16" spans="2:21" x14ac:dyDescent="0.3">
      <c r="B16" s="61"/>
      <c r="C16" s="68" t="s">
        <v>376</v>
      </c>
      <c r="D16" s="2"/>
      <c r="E16" s="2"/>
      <c r="F16" s="2"/>
      <c r="G16" s="2"/>
      <c r="H16" s="2"/>
      <c r="I16" s="2"/>
      <c r="J16" s="2"/>
      <c r="K16" s="2"/>
      <c r="L16" s="2"/>
      <c r="M16" s="2"/>
      <c r="N16" s="2"/>
      <c r="O16" s="2"/>
      <c r="P16" s="2"/>
      <c r="Q16" s="2"/>
      <c r="R16" s="2"/>
      <c r="S16" s="2"/>
      <c r="T16" s="2"/>
      <c r="U16" s="49"/>
    </row>
    <row r="17" spans="2:21" x14ac:dyDescent="0.3">
      <c r="B17" s="61"/>
      <c r="C17" s="68" t="s">
        <v>377</v>
      </c>
      <c r="D17" s="2"/>
      <c r="E17" s="2"/>
      <c r="F17" s="2"/>
      <c r="G17" s="2"/>
      <c r="H17" s="2"/>
      <c r="I17" s="2"/>
      <c r="J17" s="2"/>
      <c r="K17" s="2"/>
      <c r="L17" s="2"/>
      <c r="M17" s="2"/>
      <c r="N17" s="2"/>
      <c r="O17" s="2"/>
      <c r="P17" s="2"/>
      <c r="Q17" s="2"/>
      <c r="R17" s="2"/>
      <c r="S17" s="2"/>
      <c r="T17" s="2"/>
      <c r="U17" s="49"/>
    </row>
    <row r="18" spans="2:21" x14ac:dyDescent="0.3">
      <c r="B18" s="61"/>
      <c r="C18" s="68" t="s">
        <v>399</v>
      </c>
      <c r="D18" s="2"/>
      <c r="E18" s="2"/>
      <c r="F18" s="2"/>
      <c r="G18" s="2"/>
      <c r="H18" s="2"/>
      <c r="I18" s="2"/>
      <c r="J18" s="2"/>
      <c r="K18" s="2"/>
      <c r="L18" s="2"/>
      <c r="M18" s="2"/>
      <c r="N18" s="2"/>
      <c r="O18" s="2"/>
      <c r="P18" s="2"/>
      <c r="Q18" s="2"/>
      <c r="R18" s="2"/>
      <c r="S18" s="2"/>
      <c r="T18" s="2"/>
      <c r="U18" s="49"/>
    </row>
    <row r="19" spans="2:21" x14ac:dyDescent="0.3">
      <c r="B19" s="239"/>
      <c r="C19" s="240" t="s">
        <v>447</v>
      </c>
      <c r="D19" s="2"/>
      <c r="E19" s="2"/>
      <c r="F19" s="2"/>
      <c r="G19" s="2"/>
      <c r="H19" s="2"/>
      <c r="I19" s="2"/>
      <c r="J19" s="2"/>
      <c r="K19" s="2"/>
      <c r="L19" s="2"/>
      <c r="M19" s="2"/>
      <c r="N19" s="2"/>
      <c r="O19" s="2"/>
      <c r="P19" s="2"/>
      <c r="Q19" s="2"/>
      <c r="R19" s="2"/>
      <c r="S19" s="2"/>
      <c r="T19" s="2"/>
      <c r="U19" s="49"/>
    </row>
    <row r="20" spans="2:21" ht="17.25" thickBot="1" x14ac:dyDescent="0.35">
      <c r="B20" s="61" t="s">
        <v>96</v>
      </c>
      <c r="C20" s="2" t="s">
        <v>97</v>
      </c>
      <c r="D20" s="2"/>
      <c r="E20" s="2"/>
      <c r="F20" s="2"/>
      <c r="G20" s="2"/>
      <c r="H20" s="2"/>
      <c r="I20" s="2"/>
      <c r="J20" s="2"/>
      <c r="K20" s="2"/>
      <c r="L20" s="2"/>
      <c r="M20" s="2"/>
      <c r="N20" s="2"/>
      <c r="O20" s="2"/>
      <c r="P20" s="2"/>
      <c r="Q20" s="2"/>
      <c r="R20" s="2"/>
      <c r="S20" s="2"/>
      <c r="T20" s="2"/>
      <c r="U20" s="49"/>
    </row>
    <row r="21" spans="2:21" ht="17.25" thickBot="1" x14ac:dyDescent="0.35">
      <c r="B21" s="61"/>
      <c r="C21" s="68" t="s">
        <v>113</v>
      </c>
      <c r="D21" s="2"/>
      <c r="E21" s="2"/>
      <c r="F21" s="2"/>
      <c r="G21" s="2"/>
      <c r="H21" s="2"/>
      <c r="I21" s="2"/>
      <c r="J21" s="2"/>
      <c r="K21" s="2"/>
      <c r="L21" s="2"/>
      <c r="M21" s="2"/>
      <c r="N21" s="223"/>
      <c r="O21" s="2"/>
      <c r="P21" s="2"/>
      <c r="Q21" s="2"/>
      <c r="R21" s="2"/>
      <c r="S21" s="2"/>
      <c r="T21" s="2"/>
      <c r="U21" s="49"/>
    </row>
    <row r="22" spans="2:21" x14ac:dyDescent="0.3">
      <c r="B22" s="61"/>
      <c r="C22" s="68" t="s">
        <v>112</v>
      </c>
      <c r="D22" s="2"/>
      <c r="E22" s="2"/>
      <c r="F22" s="2"/>
      <c r="G22" s="2"/>
      <c r="H22" s="2"/>
      <c r="I22" s="2"/>
      <c r="J22" s="2"/>
      <c r="K22" s="2"/>
      <c r="L22" s="2"/>
      <c r="M22" s="2"/>
      <c r="N22" s="2"/>
      <c r="O22" s="2"/>
      <c r="P22" s="2"/>
      <c r="Q22" s="2"/>
      <c r="R22" s="2"/>
      <c r="S22" s="2"/>
      <c r="T22" s="2"/>
      <c r="U22" s="49"/>
    </row>
    <row r="23" spans="2:21" x14ac:dyDescent="0.3">
      <c r="B23" s="61"/>
      <c r="C23" s="2" t="s">
        <v>111</v>
      </c>
      <c r="D23" s="2"/>
      <c r="E23" s="2"/>
      <c r="F23" s="2"/>
      <c r="G23" s="2"/>
      <c r="H23" s="2"/>
      <c r="I23" s="2"/>
      <c r="J23" s="2"/>
      <c r="K23" s="2"/>
      <c r="L23" s="2"/>
      <c r="M23" s="2"/>
      <c r="N23" s="2"/>
      <c r="O23" s="2"/>
      <c r="P23" s="2"/>
      <c r="Q23" s="2"/>
      <c r="R23" s="2"/>
      <c r="S23" s="2"/>
      <c r="T23" s="2"/>
      <c r="U23" s="49"/>
    </row>
    <row r="24" spans="2:21" x14ac:dyDescent="0.3">
      <c r="B24" s="61"/>
      <c r="C24" s="68" t="s">
        <v>98</v>
      </c>
      <c r="D24" s="2"/>
      <c r="E24" s="2"/>
      <c r="F24" s="2"/>
      <c r="G24" s="2"/>
      <c r="H24" s="2"/>
      <c r="I24" s="2"/>
      <c r="J24" s="2"/>
      <c r="K24" s="2"/>
      <c r="L24" s="2"/>
      <c r="M24" s="2"/>
      <c r="N24" s="2"/>
      <c r="O24" s="2"/>
      <c r="P24" s="2"/>
      <c r="Q24" s="2"/>
      <c r="R24" s="2"/>
      <c r="S24" s="2"/>
      <c r="T24" s="2"/>
      <c r="U24" s="49"/>
    </row>
    <row r="25" spans="2:21" x14ac:dyDescent="0.3">
      <c r="B25" s="61"/>
      <c r="C25" s="2"/>
      <c r="D25" s="2"/>
      <c r="E25" s="2"/>
      <c r="F25" s="2"/>
      <c r="G25" s="2"/>
      <c r="H25" s="2"/>
      <c r="I25" s="2"/>
      <c r="J25" s="2"/>
      <c r="K25" s="2"/>
      <c r="L25" s="2"/>
      <c r="M25" s="2"/>
      <c r="N25" s="2"/>
      <c r="O25" s="2"/>
      <c r="P25" s="2"/>
      <c r="Q25" s="2"/>
      <c r="R25" s="2"/>
      <c r="S25" s="2"/>
      <c r="T25" s="2"/>
      <c r="U25" s="49"/>
    </row>
    <row r="26" spans="2:21" x14ac:dyDescent="0.3">
      <c r="B26" s="61" t="s">
        <v>99</v>
      </c>
      <c r="C26" s="2" t="s">
        <v>100</v>
      </c>
      <c r="D26" s="2"/>
      <c r="E26" s="2"/>
      <c r="F26" s="2"/>
      <c r="G26" s="2"/>
      <c r="H26" s="2"/>
      <c r="I26" s="2"/>
      <c r="J26" s="2"/>
      <c r="K26" s="2"/>
      <c r="L26" s="2"/>
      <c r="M26" s="2"/>
      <c r="N26" s="2"/>
      <c r="O26" s="2"/>
      <c r="P26" s="2"/>
      <c r="Q26" s="2"/>
      <c r="R26" s="2"/>
      <c r="S26" s="2"/>
      <c r="T26" s="2"/>
      <c r="U26" s="49"/>
    </row>
    <row r="27" spans="2:21" x14ac:dyDescent="0.3">
      <c r="B27" s="61"/>
      <c r="C27" s="2"/>
      <c r="D27" s="2"/>
      <c r="E27" s="2"/>
      <c r="F27" s="2"/>
      <c r="G27" s="2"/>
      <c r="H27" s="2"/>
      <c r="I27" s="2"/>
      <c r="J27" s="2"/>
      <c r="K27" s="2"/>
      <c r="L27" s="2"/>
      <c r="M27" s="2"/>
      <c r="N27" s="2"/>
      <c r="O27" s="2"/>
      <c r="P27" s="2"/>
      <c r="Q27" s="2"/>
      <c r="R27" s="2"/>
      <c r="S27" s="2"/>
      <c r="T27" s="2"/>
      <c r="U27" s="49"/>
    </row>
    <row r="28" spans="2:21" x14ac:dyDescent="0.3">
      <c r="B28" s="61"/>
      <c r="C28" s="2"/>
      <c r="D28" s="2"/>
      <c r="E28" s="2"/>
      <c r="F28" s="2"/>
      <c r="G28" s="2"/>
      <c r="H28" s="2"/>
      <c r="I28" s="2"/>
      <c r="J28" s="2"/>
      <c r="K28" s="2"/>
      <c r="L28" s="2"/>
      <c r="M28" s="2"/>
      <c r="N28" s="2"/>
      <c r="O28" s="2"/>
      <c r="P28" s="2"/>
      <c r="Q28" s="2"/>
      <c r="R28" s="2"/>
      <c r="S28" s="2"/>
      <c r="T28" s="2"/>
      <c r="U28" s="49"/>
    </row>
    <row r="29" spans="2:21" x14ac:dyDescent="0.3">
      <c r="B29" s="61"/>
      <c r="C29" s="2" t="s">
        <v>479</v>
      </c>
      <c r="D29" s="2"/>
      <c r="E29" s="2"/>
      <c r="F29" s="2"/>
      <c r="G29" s="2"/>
      <c r="H29" s="2"/>
      <c r="I29" s="7" t="s">
        <v>217</v>
      </c>
      <c r="J29" s="2"/>
      <c r="K29" s="342" t="s">
        <v>480</v>
      </c>
      <c r="L29" s="343"/>
      <c r="M29" s="343"/>
      <c r="N29" s="343"/>
      <c r="O29" s="343"/>
      <c r="P29" s="343"/>
      <c r="Q29" s="343"/>
      <c r="R29" s="343"/>
      <c r="S29" s="343"/>
      <c r="T29" s="344"/>
      <c r="U29" s="49"/>
    </row>
    <row r="30" spans="2:21" x14ac:dyDescent="0.3">
      <c r="B30" s="61"/>
      <c r="C30" s="2"/>
      <c r="D30" s="2"/>
      <c r="E30" s="2"/>
      <c r="F30" s="2"/>
      <c r="G30" s="2"/>
      <c r="H30" s="2"/>
      <c r="I30" s="69" t="s">
        <v>101</v>
      </c>
      <c r="J30" s="2"/>
      <c r="K30" s="345"/>
      <c r="L30" s="346"/>
      <c r="M30" s="346"/>
      <c r="N30" s="346"/>
      <c r="O30" s="346"/>
      <c r="P30" s="346"/>
      <c r="Q30" s="346"/>
      <c r="R30" s="346"/>
      <c r="S30" s="346"/>
      <c r="T30" s="347"/>
      <c r="U30" s="49"/>
    </row>
    <row r="31" spans="2:21" x14ac:dyDescent="0.3">
      <c r="B31" s="61"/>
      <c r="C31" s="2"/>
      <c r="D31" s="2"/>
      <c r="E31" s="2"/>
      <c r="F31" s="2"/>
      <c r="G31" s="2"/>
      <c r="H31" s="2"/>
      <c r="I31" s="2"/>
      <c r="J31" s="2"/>
      <c r="K31" s="348"/>
      <c r="L31" s="349"/>
      <c r="M31" s="349"/>
      <c r="N31" s="349"/>
      <c r="O31" s="349"/>
      <c r="P31" s="349"/>
      <c r="Q31" s="349"/>
      <c r="R31" s="349"/>
      <c r="S31" s="349"/>
      <c r="T31" s="350"/>
      <c r="U31" s="49"/>
    </row>
    <row r="32" spans="2:21" x14ac:dyDescent="0.3">
      <c r="B32" s="61"/>
      <c r="C32" s="2"/>
      <c r="D32" s="2"/>
      <c r="E32" s="2"/>
      <c r="F32" s="2"/>
      <c r="G32" s="2"/>
      <c r="H32" s="2"/>
      <c r="I32" s="2"/>
      <c r="J32" s="2"/>
      <c r="K32" s="2"/>
      <c r="L32" s="2"/>
      <c r="M32" s="2"/>
      <c r="N32" s="2"/>
      <c r="O32" s="2"/>
      <c r="P32" s="2"/>
      <c r="Q32" s="2"/>
      <c r="R32" s="2"/>
      <c r="S32" s="2"/>
      <c r="T32" s="2"/>
      <c r="U32" s="49"/>
    </row>
    <row r="33" spans="2:21" ht="13.9" customHeight="1" x14ac:dyDescent="0.3">
      <c r="B33" s="61"/>
      <c r="C33" s="2" t="s">
        <v>413</v>
      </c>
      <c r="D33" s="2"/>
      <c r="E33" s="2"/>
      <c r="F33" s="2"/>
      <c r="G33" s="2"/>
      <c r="H33" s="2"/>
      <c r="I33" s="7" t="s">
        <v>414</v>
      </c>
      <c r="J33" s="2"/>
      <c r="K33" s="342" t="s">
        <v>481</v>
      </c>
      <c r="L33" s="343"/>
      <c r="M33" s="343"/>
      <c r="N33" s="343"/>
      <c r="O33" s="343"/>
      <c r="P33" s="343"/>
      <c r="Q33" s="343"/>
      <c r="R33" s="343"/>
      <c r="S33" s="343"/>
      <c r="T33" s="344"/>
      <c r="U33" s="49"/>
    </row>
    <row r="34" spans="2:21" x14ac:dyDescent="0.3">
      <c r="B34" s="61"/>
      <c r="C34" s="2"/>
      <c r="D34" s="2"/>
      <c r="E34" s="2"/>
      <c r="F34" s="2"/>
      <c r="G34" s="2"/>
      <c r="H34" s="2"/>
      <c r="I34" s="69" t="s">
        <v>101</v>
      </c>
      <c r="J34" s="2"/>
      <c r="K34" s="348"/>
      <c r="L34" s="349"/>
      <c r="M34" s="349"/>
      <c r="N34" s="349"/>
      <c r="O34" s="349"/>
      <c r="P34" s="349"/>
      <c r="Q34" s="349"/>
      <c r="R34" s="349"/>
      <c r="S34" s="349"/>
      <c r="T34" s="350"/>
      <c r="U34" s="49"/>
    </row>
    <row r="35" spans="2:21" x14ac:dyDescent="0.3">
      <c r="B35" s="61"/>
      <c r="C35" s="2"/>
      <c r="D35" s="2"/>
      <c r="E35" s="2"/>
      <c r="F35" s="2"/>
      <c r="G35" s="2"/>
      <c r="H35" s="2"/>
      <c r="I35" s="2"/>
      <c r="J35" s="2"/>
      <c r="K35" s="2"/>
      <c r="L35" s="2"/>
      <c r="M35" s="2"/>
      <c r="N35" s="2"/>
      <c r="O35" s="2"/>
      <c r="P35" s="2"/>
      <c r="Q35" s="2"/>
      <c r="R35" s="2"/>
      <c r="S35" s="2"/>
      <c r="T35" s="2"/>
      <c r="U35" s="2"/>
    </row>
    <row r="36" spans="2:21" ht="13.9" customHeight="1" x14ac:dyDescent="0.3">
      <c r="B36" s="61"/>
      <c r="C36" s="2" t="s">
        <v>102</v>
      </c>
      <c r="D36" s="2"/>
      <c r="E36" s="2"/>
      <c r="F36" s="2"/>
      <c r="G36" s="2"/>
      <c r="H36" s="2"/>
      <c r="I36" s="7" t="s">
        <v>415</v>
      </c>
      <c r="J36" s="2"/>
      <c r="K36" s="351" t="s">
        <v>416</v>
      </c>
      <c r="L36" s="352"/>
      <c r="M36" s="352"/>
      <c r="N36" s="352"/>
      <c r="O36" s="352"/>
      <c r="P36" s="352"/>
      <c r="Q36" s="352"/>
      <c r="R36" s="352"/>
      <c r="S36" s="352"/>
      <c r="T36" s="353"/>
      <c r="U36" s="49"/>
    </row>
    <row r="37" spans="2:21" x14ac:dyDescent="0.3">
      <c r="B37" s="61"/>
      <c r="C37" s="2"/>
      <c r="D37" s="2"/>
      <c r="E37" s="2"/>
      <c r="F37" s="2"/>
      <c r="G37" s="2"/>
      <c r="H37" s="2"/>
      <c r="I37" s="69" t="s">
        <v>101</v>
      </c>
      <c r="J37" s="2"/>
      <c r="K37" s="354"/>
      <c r="L37" s="355"/>
      <c r="M37" s="355"/>
      <c r="N37" s="355"/>
      <c r="O37" s="355"/>
      <c r="P37" s="355"/>
      <c r="Q37" s="355"/>
      <c r="R37" s="355"/>
      <c r="S37" s="355"/>
      <c r="T37" s="356"/>
      <c r="U37" s="49"/>
    </row>
    <row r="38" spans="2:21" x14ac:dyDescent="0.3">
      <c r="B38" s="61"/>
      <c r="C38" s="2"/>
      <c r="D38" s="2"/>
      <c r="E38" s="2"/>
      <c r="F38" s="2"/>
      <c r="G38" s="2"/>
      <c r="H38" s="2"/>
      <c r="I38" s="2"/>
      <c r="J38" s="2"/>
      <c r="K38" s="2"/>
      <c r="L38" s="2"/>
      <c r="M38" s="2"/>
      <c r="N38" s="2"/>
      <c r="O38" s="2"/>
      <c r="P38" s="2"/>
      <c r="Q38" s="2"/>
      <c r="R38" s="2"/>
      <c r="S38" s="2"/>
      <c r="T38" s="2"/>
      <c r="U38" s="49"/>
    </row>
    <row r="39" spans="2:21" ht="25.15" customHeight="1" x14ac:dyDescent="0.3">
      <c r="B39" s="61"/>
      <c r="C39" s="2" t="s">
        <v>104</v>
      </c>
      <c r="D39" s="2"/>
      <c r="E39" s="2"/>
      <c r="F39" s="2"/>
      <c r="G39" s="2"/>
      <c r="H39" s="2"/>
      <c r="I39" s="7" t="s">
        <v>417</v>
      </c>
      <c r="J39" s="2"/>
      <c r="K39" s="351" t="s">
        <v>418</v>
      </c>
      <c r="L39" s="352"/>
      <c r="M39" s="352"/>
      <c r="N39" s="352"/>
      <c r="O39" s="352"/>
      <c r="P39" s="352"/>
      <c r="Q39" s="352"/>
      <c r="R39" s="352"/>
      <c r="S39" s="352"/>
      <c r="T39" s="353"/>
      <c r="U39" s="49"/>
    </row>
    <row r="40" spans="2:21" ht="17.45" customHeight="1" x14ac:dyDescent="0.3">
      <c r="B40" s="61"/>
      <c r="C40" s="2" t="s">
        <v>105</v>
      </c>
      <c r="D40" s="2"/>
      <c r="E40" s="2"/>
      <c r="F40" s="2"/>
      <c r="G40" s="2"/>
      <c r="H40" s="2"/>
      <c r="I40" s="69" t="s">
        <v>101</v>
      </c>
      <c r="J40" s="2"/>
      <c r="K40" s="354"/>
      <c r="L40" s="355"/>
      <c r="M40" s="355"/>
      <c r="N40" s="355"/>
      <c r="O40" s="355"/>
      <c r="P40" s="355"/>
      <c r="Q40" s="355"/>
      <c r="R40" s="355"/>
      <c r="S40" s="355"/>
      <c r="T40" s="356"/>
      <c r="U40" s="49"/>
    </row>
    <row r="41" spans="2:21" x14ac:dyDescent="0.3">
      <c r="B41" s="61"/>
      <c r="C41" s="2"/>
      <c r="D41" s="2"/>
      <c r="E41" s="2"/>
      <c r="F41" s="2"/>
      <c r="G41" s="2"/>
      <c r="H41" s="2"/>
      <c r="I41" s="2"/>
      <c r="J41" s="2"/>
      <c r="K41" s="2"/>
      <c r="L41" s="2"/>
      <c r="M41" s="2"/>
      <c r="N41" s="2"/>
      <c r="O41" s="2"/>
      <c r="P41" s="2"/>
      <c r="Q41" s="2"/>
      <c r="R41" s="2"/>
      <c r="S41" s="2"/>
      <c r="T41" s="2"/>
      <c r="U41" s="49"/>
    </row>
    <row r="42" spans="2:21" x14ac:dyDescent="0.3">
      <c r="B42" s="61"/>
      <c r="C42" s="2"/>
      <c r="D42" s="2"/>
      <c r="E42" s="2"/>
      <c r="F42" s="2"/>
      <c r="G42" s="2"/>
      <c r="H42" s="2"/>
      <c r="I42" s="2"/>
      <c r="J42" s="2"/>
      <c r="K42" s="2"/>
      <c r="L42" s="2"/>
      <c r="M42" s="2"/>
      <c r="N42" s="2"/>
      <c r="O42" s="2"/>
      <c r="P42" s="2"/>
      <c r="Q42" s="2"/>
      <c r="R42" s="2"/>
      <c r="S42" s="2"/>
      <c r="T42" s="2"/>
      <c r="U42" s="49"/>
    </row>
    <row r="43" spans="2:21" x14ac:dyDescent="0.3">
      <c r="B43" s="61"/>
      <c r="C43" s="2" t="s">
        <v>106</v>
      </c>
      <c r="D43" s="2"/>
      <c r="E43" s="2"/>
      <c r="F43" s="2"/>
      <c r="G43" s="2"/>
      <c r="H43" s="2"/>
      <c r="I43" s="7" t="s">
        <v>467</v>
      </c>
      <c r="J43" s="2"/>
      <c r="K43" s="351" t="s">
        <v>107</v>
      </c>
      <c r="L43" s="352"/>
      <c r="M43" s="352"/>
      <c r="N43" s="352"/>
      <c r="O43" s="352"/>
      <c r="P43" s="352"/>
      <c r="Q43" s="352"/>
      <c r="R43" s="352"/>
      <c r="S43" s="352"/>
      <c r="T43" s="353"/>
      <c r="U43" s="49"/>
    </row>
    <row r="44" spans="2:21" x14ac:dyDescent="0.3">
      <c r="B44" s="61"/>
      <c r="C44" s="2"/>
      <c r="D44" s="2"/>
      <c r="E44" s="2"/>
      <c r="F44" s="2"/>
      <c r="G44" s="2"/>
      <c r="H44" s="2"/>
      <c r="I44" s="69" t="s">
        <v>101</v>
      </c>
      <c r="J44" s="2"/>
      <c r="K44" s="354"/>
      <c r="L44" s="355"/>
      <c r="M44" s="355"/>
      <c r="N44" s="355"/>
      <c r="O44" s="355"/>
      <c r="P44" s="355"/>
      <c r="Q44" s="355"/>
      <c r="R44" s="355"/>
      <c r="S44" s="355"/>
      <c r="T44" s="356"/>
      <c r="U44" s="49"/>
    </row>
    <row r="45" spans="2:21" x14ac:dyDescent="0.3">
      <c r="B45" s="61"/>
      <c r="C45" s="2"/>
      <c r="D45" s="2"/>
      <c r="E45" s="2"/>
      <c r="F45" s="2"/>
      <c r="G45" s="2"/>
      <c r="H45" s="2"/>
      <c r="I45" s="2"/>
      <c r="J45" s="2"/>
      <c r="K45" s="2"/>
      <c r="L45" s="2"/>
      <c r="M45" s="2"/>
      <c r="N45" s="2"/>
      <c r="O45" s="2"/>
      <c r="P45" s="2"/>
      <c r="Q45" s="2"/>
      <c r="R45" s="2"/>
      <c r="S45" s="2"/>
      <c r="T45" s="2"/>
      <c r="U45" s="49"/>
    </row>
    <row r="46" spans="2:21" ht="13.9" customHeight="1" x14ac:dyDescent="0.3">
      <c r="B46" s="61"/>
      <c r="C46" s="2" t="s">
        <v>108</v>
      </c>
      <c r="D46" s="2"/>
      <c r="E46" s="2"/>
      <c r="F46" s="2"/>
      <c r="G46" s="2"/>
      <c r="H46" s="2"/>
      <c r="I46" s="7" t="s">
        <v>468</v>
      </c>
      <c r="J46" s="2"/>
      <c r="K46" s="351" t="s">
        <v>199</v>
      </c>
      <c r="L46" s="352"/>
      <c r="M46" s="352"/>
      <c r="N46" s="352"/>
      <c r="O46" s="352"/>
      <c r="P46" s="352"/>
      <c r="Q46" s="352"/>
      <c r="R46" s="352"/>
      <c r="S46" s="352"/>
      <c r="T46" s="353"/>
      <c r="U46" s="49"/>
    </row>
    <row r="47" spans="2:21" ht="22.15" customHeight="1" x14ac:dyDescent="0.3">
      <c r="B47" s="61"/>
      <c r="C47" s="2"/>
      <c r="D47" s="2"/>
      <c r="E47" s="2"/>
      <c r="F47" s="2"/>
      <c r="G47" s="2"/>
      <c r="H47" s="2"/>
      <c r="I47" s="69" t="s">
        <v>101</v>
      </c>
      <c r="J47" s="2"/>
      <c r="K47" s="357"/>
      <c r="L47" s="358"/>
      <c r="M47" s="358"/>
      <c r="N47" s="358"/>
      <c r="O47" s="358"/>
      <c r="P47" s="358"/>
      <c r="Q47" s="358"/>
      <c r="R47" s="358"/>
      <c r="S47" s="358"/>
      <c r="T47" s="359"/>
      <c r="U47" s="49"/>
    </row>
    <row r="48" spans="2:21" ht="48" customHeight="1" x14ac:dyDescent="0.3">
      <c r="B48" s="61"/>
      <c r="C48" s="2"/>
      <c r="D48" s="2"/>
      <c r="E48" s="2"/>
      <c r="F48" s="2"/>
      <c r="G48" s="2"/>
      <c r="H48" s="2"/>
      <c r="I48" s="2"/>
      <c r="J48" s="2"/>
      <c r="K48" s="354"/>
      <c r="L48" s="355"/>
      <c r="M48" s="355"/>
      <c r="N48" s="355"/>
      <c r="O48" s="355"/>
      <c r="P48" s="355"/>
      <c r="Q48" s="355"/>
      <c r="R48" s="355"/>
      <c r="S48" s="355"/>
      <c r="T48" s="356"/>
      <c r="U48" s="49"/>
    </row>
    <row r="49" spans="2:21" x14ac:dyDescent="0.3">
      <c r="B49" s="61"/>
      <c r="C49" s="2"/>
      <c r="D49" s="2"/>
      <c r="E49" s="2"/>
      <c r="F49" s="2"/>
      <c r="G49" s="2"/>
      <c r="H49" s="2"/>
      <c r="I49" s="2"/>
      <c r="J49" s="2"/>
      <c r="K49" s="2"/>
      <c r="L49" s="2"/>
      <c r="M49" s="2"/>
      <c r="N49" s="2"/>
      <c r="O49" s="2"/>
      <c r="P49" s="2"/>
      <c r="Q49" s="2"/>
      <c r="R49" s="2"/>
      <c r="S49" s="2"/>
      <c r="T49" s="2"/>
      <c r="U49" s="49"/>
    </row>
    <row r="50" spans="2:21" x14ac:dyDescent="0.3">
      <c r="B50" s="61"/>
      <c r="C50" s="2" t="s">
        <v>109</v>
      </c>
      <c r="D50" s="2"/>
      <c r="E50" s="2"/>
      <c r="F50" s="2"/>
      <c r="G50" s="2"/>
      <c r="H50" s="2"/>
      <c r="I50" s="7" t="s">
        <v>469</v>
      </c>
      <c r="J50" s="2"/>
      <c r="K50" s="351" t="s">
        <v>218</v>
      </c>
      <c r="L50" s="352"/>
      <c r="M50" s="352"/>
      <c r="N50" s="352"/>
      <c r="O50" s="352"/>
      <c r="P50" s="352"/>
      <c r="Q50" s="352"/>
      <c r="R50" s="352"/>
      <c r="S50" s="352"/>
      <c r="T50" s="353"/>
      <c r="U50" s="49"/>
    </row>
    <row r="51" spans="2:21" x14ac:dyDescent="0.3">
      <c r="B51" s="61"/>
      <c r="C51" s="2"/>
      <c r="D51" s="2"/>
      <c r="E51" s="2"/>
      <c r="F51" s="2"/>
      <c r="G51" s="2"/>
      <c r="H51" s="2"/>
      <c r="I51" s="69" t="s">
        <v>101</v>
      </c>
      <c r="J51" s="2"/>
      <c r="K51" s="357"/>
      <c r="L51" s="358"/>
      <c r="M51" s="358"/>
      <c r="N51" s="358"/>
      <c r="O51" s="358"/>
      <c r="P51" s="358"/>
      <c r="Q51" s="358"/>
      <c r="R51" s="358"/>
      <c r="S51" s="358"/>
      <c r="T51" s="359"/>
      <c r="U51" s="49"/>
    </row>
    <row r="52" spans="2:21" x14ac:dyDescent="0.3">
      <c r="B52" s="61"/>
      <c r="C52" s="2"/>
      <c r="D52" s="2"/>
      <c r="E52" s="2"/>
      <c r="F52" s="2"/>
      <c r="G52" s="2"/>
      <c r="H52" s="2"/>
      <c r="I52" s="2"/>
      <c r="J52" s="2"/>
      <c r="K52" s="357"/>
      <c r="L52" s="358"/>
      <c r="M52" s="358"/>
      <c r="N52" s="358"/>
      <c r="O52" s="358"/>
      <c r="P52" s="358"/>
      <c r="Q52" s="358"/>
      <c r="R52" s="358"/>
      <c r="S52" s="358"/>
      <c r="T52" s="359"/>
      <c r="U52" s="49"/>
    </row>
    <row r="53" spans="2:21" x14ac:dyDescent="0.3">
      <c r="B53" s="61"/>
      <c r="C53" s="2"/>
      <c r="D53" s="2"/>
      <c r="E53" s="2"/>
      <c r="F53" s="2"/>
      <c r="G53" s="2"/>
      <c r="H53" s="2"/>
      <c r="I53" s="2"/>
      <c r="J53" s="2"/>
      <c r="K53" s="354"/>
      <c r="L53" s="355"/>
      <c r="M53" s="355"/>
      <c r="N53" s="355"/>
      <c r="O53" s="355"/>
      <c r="P53" s="355"/>
      <c r="Q53" s="355"/>
      <c r="R53" s="355"/>
      <c r="S53" s="355"/>
      <c r="T53" s="356"/>
      <c r="U53" s="49"/>
    </row>
    <row r="54" spans="2:21" x14ac:dyDescent="0.3">
      <c r="B54" s="61"/>
      <c r="C54" s="2"/>
      <c r="D54" s="2"/>
      <c r="E54" s="2"/>
      <c r="F54" s="2"/>
      <c r="G54" s="2"/>
      <c r="H54" s="2"/>
      <c r="I54" s="2"/>
      <c r="J54" s="2"/>
      <c r="K54" s="2"/>
      <c r="L54" s="2"/>
      <c r="M54" s="2"/>
      <c r="N54" s="2"/>
      <c r="O54" s="2"/>
      <c r="P54" s="2"/>
      <c r="Q54" s="2"/>
      <c r="R54" s="2"/>
      <c r="S54" s="2"/>
      <c r="T54" s="2"/>
      <c r="U54" s="49"/>
    </row>
    <row r="55" spans="2:21" ht="13.9" customHeight="1" x14ac:dyDescent="0.3">
      <c r="B55" s="61"/>
      <c r="C55" s="2" t="s">
        <v>171</v>
      </c>
      <c r="D55" s="2"/>
      <c r="E55" s="2"/>
      <c r="F55" s="2"/>
      <c r="G55" s="2"/>
      <c r="H55" s="2"/>
      <c r="I55" s="7" t="s">
        <v>219</v>
      </c>
      <c r="J55" s="2"/>
      <c r="K55" s="341" t="s">
        <v>200</v>
      </c>
      <c r="L55" s="341"/>
      <c r="M55" s="341"/>
      <c r="N55" s="341"/>
      <c r="O55" s="341"/>
      <c r="P55" s="341"/>
      <c r="Q55" s="341"/>
      <c r="R55" s="341"/>
      <c r="S55" s="341"/>
      <c r="T55" s="341"/>
      <c r="U55" s="49"/>
    </row>
    <row r="56" spans="2:21" x14ac:dyDescent="0.3">
      <c r="B56" s="61"/>
      <c r="C56" s="2"/>
      <c r="D56" s="2"/>
      <c r="E56" s="2"/>
      <c r="F56" s="2"/>
      <c r="G56" s="2"/>
      <c r="H56" s="2"/>
      <c r="I56" s="69" t="s">
        <v>101</v>
      </c>
      <c r="J56" s="2"/>
      <c r="K56" s="341"/>
      <c r="L56" s="341"/>
      <c r="M56" s="341"/>
      <c r="N56" s="341"/>
      <c r="O56" s="341"/>
      <c r="P56" s="341"/>
      <c r="Q56" s="341"/>
      <c r="R56" s="341"/>
      <c r="S56" s="341"/>
      <c r="T56" s="341"/>
      <c r="U56" s="49"/>
    </row>
    <row r="57" spans="2:21" x14ac:dyDescent="0.3">
      <c r="B57" s="61"/>
      <c r="C57" s="2"/>
      <c r="D57" s="2"/>
      <c r="E57" s="2"/>
      <c r="F57" s="2"/>
      <c r="G57" s="2"/>
      <c r="H57" s="2"/>
      <c r="I57" s="2"/>
      <c r="J57" s="2"/>
      <c r="K57" s="2"/>
      <c r="L57" s="2"/>
      <c r="M57" s="2"/>
      <c r="N57" s="2"/>
      <c r="O57" s="2"/>
      <c r="P57" s="2"/>
      <c r="Q57" s="2"/>
      <c r="R57" s="2"/>
      <c r="S57" s="2"/>
      <c r="T57" s="2"/>
      <c r="U57" s="49"/>
    </row>
    <row r="58" spans="2:21" x14ac:dyDescent="0.3">
      <c r="B58" s="61"/>
      <c r="C58" s="2" t="s">
        <v>110</v>
      </c>
      <c r="D58" s="2"/>
      <c r="E58" s="2"/>
      <c r="F58" s="2"/>
      <c r="G58" s="2"/>
      <c r="H58" s="2"/>
      <c r="I58" s="69" t="s">
        <v>373</v>
      </c>
      <c r="J58" s="2"/>
      <c r="K58" s="351" t="s">
        <v>397</v>
      </c>
      <c r="L58" s="352"/>
      <c r="M58" s="352"/>
      <c r="N58" s="352"/>
      <c r="O58" s="352"/>
      <c r="P58" s="352"/>
      <c r="Q58" s="352"/>
      <c r="R58" s="352"/>
      <c r="S58" s="352"/>
      <c r="T58" s="353"/>
      <c r="U58" s="49"/>
    </row>
    <row r="59" spans="2:21" x14ac:dyDescent="0.3">
      <c r="B59" s="61"/>
      <c r="C59" s="2"/>
      <c r="D59" s="2"/>
      <c r="E59" s="2"/>
      <c r="F59" s="2"/>
      <c r="G59" s="2"/>
      <c r="H59" s="2"/>
      <c r="I59" s="2"/>
      <c r="J59" s="2"/>
      <c r="K59" s="354"/>
      <c r="L59" s="355"/>
      <c r="M59" s="355"/>
      <c r="N59" s="355"/>
      <c r="O59" s="355"/>
      <c r="P59" s="355"/>
      <c r="Q59" s="355"/>
      <c r="R59" s="355"/>
      <c r="S59" s="355"/>
      <c r="T59" s="356"/>
      <c r="U59" s="49"/>
    </row>
    <row r="60" spans="2:21" x14ac:dyDescent="0.3">
      <c r="B60" s="61"/>
      <c r="C60" s="2"/>
      <c r="D60" s="2"/>
      <c r="E60" s="2"/>
      <c r="F60" s="2"/>
      <c r="G60" s="2"/>
      <c r="H60" s="2"/>
      <c r="I60" s="2"/>
      <c r="J60" s="2"/>
      <c r="K60" s="2"/>
      <c r="L60" s="2"/>
      <c r="M60" s="2"/>
      <c r="N60" s="2"/>
      <c r="O60" s="2"/>
      <c r="P60" s="2"/>
      <c r="Q60" s="2"/>
      <c r="R60" s="2"/>
      <c r="S60" s="2"/>
      <c r="T60" s="2"/>
      <c r="U60" s="49"/>
    </row>
    <row r="61" spans="2:21" ht="23.45" customHeight="1" x14ac:dyDescent="0.3">
      <c r="B61" s="61"/>
      <c r="C61" s="2" t="s">
        <v>201</v>
      </c>
      <c r="D61" s="2"/>
      <c r="E61" s="2"/>
      <c r="F61" s="2"/>
      <c r="G61" s="2"/>
      <c r="H61" s="2"/>
      <c r="I61" s="7" t="s">
        <v>398</v>
      </c>
      <c r="J61" s="2"/>
      <c r="K61" s="341" t="s">
        <v>371</v>
      </c>
      <c r="L61" s="341"/>
      <c r="M61" s="341"/>
      <c r="N61" s="341"/>
      <c r="O61" s="341"/>
      <c r="P61" s="341"/>
      <c r="Q61" s="341"/>
      <c r="R61" s="341"/>
      <c r="S61" s="341"/>
      <c r="T61" s="341"/>
      <c r="U61" s="49"/>
    </row>
    <row r="62" spans="2:21" ht="44.25" customHeight="1" x14ac:dyDescent="0.3">
      <c r="B62" s="61"/>
      <c r="C62" s="2"/>
      <c r="D62" s="2"/>
      <c r="E62" s="2"/>
      <c r="F62" s="2"/>
      <c r="G62" s="2"/>
      <c r="H62" s="2"/>
      <c r="I62" s="69" t="s">
        <v>372</v>
      </c>
      <c r="J62" s="2"/>
      <c r="K62" s="341"/>
      <c r="L62" s="341"/>
      <c r="M62" s="341"/>
      <c r="N62" s="341"/>
      <c r="O62" s="341"/>
      <c r="P62" s="341"/>
      <c r="Q62" s="341"/>
      <c r="R62" s="341"/>
      <c r="S62" s="341"/>
      <c r="T62" s="341"/>
      <c r="U62" s="49"/>
    </row>
    <row r="63" spans="2:21" ht="15.6" customHeight="1" x14ac:dyDescent="0.3">
      <c r="B63" s="61"/>
      <c r="C63" s="2"/>
      <c r="D63" s="2"/>
      <c r="E63" s="2"/>
      <c r="F63" s="2"/>
      <c r="G63" s="2"/>
      <c r="H63" s="2"/>
      <c r="I63" s="2"/>
      <c r="J63" s="2"/>
      <c r="K63" s="13"/>
      <c r="L63" s="13"/>
      <c r="M63" s="13"/>
      <c r="N63" s="13"/>
      <c r="O63" s="13"/>
      <c r="P63" s="13"/>
      <c r="Q63" s="13"/>
      <c r="R63" s="13"/>
      <c r="S63" s="13"/>
      <c r="T63" s="13"/>
      <c r="U63" s="49"/>
    </row>
    <row r="64" spans="2:21" x14ac:dyDescent="0.3">
      <c r="B64" s="2"/>
      <c r="C64" s="2"/>
      <c r="D64" s="2"/>
      <c r="E64" s="2"/>
      <c r="F64" s="2"/>
      <c r="G64" s="2"/>
      <c r="H64" s="2"/>
      <c r="I64" s="2"/>
      <c r="J64" s="2"/>
      <c r="K64" s="2"/>
      <c r="L64" s="2"/>
      <c r="M64" s="2"/>
      <c r="N64" s="2"/>
      <c r="O64" s="2"/>
      <c r="P64" s="2"/>
      <c r="Q64" s="2"/>
      <c r="R64" s="2"/>
      <c r="S64" s="2"/>
      <c r="T64" s="2"/>
      <c r="U64" s="49"/>
    </row>
    <row r="65" spans="2:21" ht="13.9" customHeight="1" x14ac:dyDescent="0.3">
      <c r="B65" s="2"/>
      <c r="C65" s="2" t="s">
        <v>202</v>
      </c>
      <c r="D65" s="2"/>
      <c r="E65" s="2"/>
      <c r="F65" s="2"/>
      <c r="G65" s="2"/>
      <c r="H65" s="2"/>
      <c r="I65" s="7" t="s">
        <v>466</v>
      </c>
      <c r="J65" s="2"/>
      <c r="K65" s="341" t="s">
        <v>374</v>
      </c>
      <c r="L65" s="341"/>
      <c r="M65" s="341"/>
      <c r="N65" s="341"/>
      <c r="O65" s="341"/>
      <c r="P65" s="341"/>
      <c r="Q65" s="341"/>
      <c r="R65" s="341"/>
      <c r="S65" s="341"/>
      <c r="T65" s="341"/>
      <c r="U65" s="49"/>
    </row>
    <row r="66" spans="2:21" x14ac:dyDescent="0.3">
      <c r="B66" s="2"/>
      <c r="C66" s="2"/>
      <c r="D66" s="2"/>
      <c r="E66" s="2"/>
      <c r="F66" s="2"/>
      <c r="G66" s="2"/>
      <c r="H66" s="2"/>
      <c r="I66" s="69" t="s">
        <v>372</v>
      </c>
      <c r="J66" s="2"/>
      <c r="K66" s="341"/>
      <c r="L66" s="341"/>
      <c r="M66" s="341"/>
      <c r="N66" s="341"/>
      <c r="O66" s="341"/>
      <c r="P66" s="341"/>
      <c r="Q66" s="341"/>
      <c r="R66" s="341"/>
      <c r="S66" s="341"/>
      <c r="T66" s="341"/>
      <c r="U66" s="49"/>
    </row>
    <row r="67" spans="2:21" x14ac:dyDescent="0.3">
      <c r="B67" s="2"/>
      <c r="C67" s="2"/>
      <c r="D67" s="2"/>
      <c r="E67" s="2"/>
      <c r="F67" s="2"/>
      <c r="G67" s="2"/>
      <c r="H67" s="2"/>
      <c r="I67" s="2"/>
      <c r="J67" s="2"/>
      <c r="K67" s="341"/>
      <c r="L67" s="341"/>
      <c r="M67" s="341"/>
      <c r="N67" s="341"/>
      <c r="O67" s="341"/>
      <c r="P67" s="341"/>
      <c r="Q67" s="341"/>
      <c r="R67" s="341"/>
      <c r="S67" s="341"/>
      <c r="T67" s="341"/>
      <c r="U67" s="49"/>
    </row>
    <row r="68" spans="2:21" ht="24" customHeight="1" x14ac:dyDescent="0.3">
      <c r="B68" s="2"/>
      <c r="C68" s="2"/>
      <c r="D68" s="2"/>
      <c r="E68" s="2"/>
      <c r="F68" s="2"/>
      <c r="G68" s="2"/>
      <c r="H68" s="2"/>
      <c r="I68" s="2"/>
      <c r="J68" s="2"/>
      <c r="K68" s="341"/>
      <c r="L68" s="341"/>
      <c r="M68" s="341"/>
      <c r="N68" s="341"/>
      <c r="O68" s="341"/>
      <c r="P68" s="341"/>
      <c r="Q68" s="341"/>
      <c r="R68" s="341"/>
      <c r="S68" s="341"/>
      <c r="T68" s="341"/>
      <c r="U68" s="49"/>
    </row>
    <row r="69" spans="2:21" x14ac:dyDescent="0.3">
      <c r="B69" s="2"/>
      <c r="C69" s="2"/>
      <c r="D69" s="2"/>
      <c r="E69" s="2"/>
      <c r="F69" s="2"/>
      <c r="G69" s="2"/>
      <c r="H69" s="2"/>
      <c r="I69" s="2"/>
      <c r="J69" s="2"/>
      <c r="K69" s="2"/>
      <c r="L69" s="2"/>
      <c r="M69" s="2"/>
      <c r="N69" s="2"/>
      <c r="O69" s="2"/>
      <c r="P69" s="2"/>
      <c r="Q69" s="2"/>
      <c r="R69" s="2"/>
      <c r="S69" s="2"/>
      <c r="T69" s="2"/>
      <c r="U69" s="49"/>
    </row>
  </sheetData>
  <mergeCells count="14">
    <mergeCell ref="C6:I6"/>
    <mergeCell ref="C4:K5"/>
    <mergeCell ref="C3:K3"/>
    <mergeCell ref="K65:T68"/>
    <mergeCell ref="K29:T31"/>
    <mergeCell ref="K36:T37"/>
    <mergeCell ref="K58:T59"/>
    <mergeCell ref="K39:T40"/>
    <mergeCell ref="K43:T44"/>
    <mergeCell ref="K46:T48"/>
    <mergeCell ref="K50:T53"/>
    <mergeCell ref="K55:T56"/>
    <mergeCell ref="K61:T62"/>
    <mergeCell ref="K33:T34"/>
  </mergeCells>
  <pageMargins left="0.70866141732283472" right="0.70866141732283472" top="0.74803149606299213" bottom="0.74803149606299213" header="0.31496062992125984" footer="0.31496062992125984"/>
  <pageSetup scale="61"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3:EL382"/>
  <sheetViews>
    <sheetView zoomScaleNormal="100" workbookViewId="0">
      <pane xSplit="2" ySplit="14" topLeftCell="C49" activePane="bottomRight" state="frozen"/>
      <selection activeCell="G17" sqref="G17"/>
      <selection pane="topRight" activeCell="G17" sqref="G17"/>
      <selection pane="bottomLeft" activeCell="G17" sqref="G17"/>
      <selection pane="bottomRight" activeCell="C65" sqref="C65"/>
    </sheetView>
  </sheetViews>
  <sheetFormatPr defaultColWidth="8.85546875" defaultRowHeight="16.5" outlineLevelRow="1" x14ac:dyDescent="0.3"/>
  <cols>
    <col min="1" max="1" width="5.7109375" style="50" customWidth="1"/>
    <col min="2" max="2" width="5.28515625" style="50" customWidth="1"/>
    <col min="3" max="3" width="62.28515625" style="50" customWidth="1"/>
    <col min="4" max="4" width="4.85546875" style="50" customWidth="1"/>
    <col min="5" max="5" width="11.42578125" style="117" customWidth="1"/>
    <col min="6" max="6" width="4.7109375" style="50" customWidth="1"/>
    <col min="7" max="7" width="6.85546875" style="50" customWidth="1"/>
    <col min="8" max="8" width="13.42578125" style="50" customWidth="1"/>
    <col min="9" max="9" width="13.140625" style="50" customWidth="1"/>
    <col min="10" max="10" width="12.28515625" style="50" customWidth="1"/>
    <col min="11" max="11" width="5.28515625" style="50" customWidth="1"/>
    <col min="12" max="18" width="14.7109375" style="50" customWidth="1"/>
    <col min="19" max="19" width="4.85546875" style="50" customWidth="1"/>
    <col min="20" max="16384" width="8.85546875" style="50"/>
  </cols>
  <sheetData>
    <row r="3" spans="2:19" ht="17.25" thickBot="1" x14ac:dyDescent="0.35">
      <c r="B3" s="49"/>
      <c r="C3" s="49"/>
      <c r="D3" s="49"/>
      <c r="E3" s="70"/>
      <c r="F3" s="49"/>
      <c r="G3" s="49"/>
      <c r="H3" s="49"/>
      <c r="I3" s="49"/>
      <c r="J3" s="49"/>
      <c r="K3" s="49"/>
      <c r="L3" s="49"/>
      <c r="M3" s="49"/>
      <c r="N3" s="49"/>
      <c r="O3" s="49"/>
      <c r="P3" s="49"/>
      <c r="Q3" s="49"/>
      <c r="R3" s="49"/>
      <c r="S3" s="49"/>
    </row>
    <row r="4" spans="2:19" x14ac:dyDescent="0.3">
      <c r="B4" s="49"/>
      <c r="C4" s="51" t="str">
        <f>'0-Instructiuni'!C3</f>
        <v>PROGRAMUL REGIONAL NORD-VEST 2021-2027</v>
      </c>
      <c r="D4" s="119"/>
      <c r="E4" s="161"/>
      <c r="F4" s="162"/>
      <c r="G4" s="162"/>
      <c r="H4" s="162"/>
      <c r="I4" s="163"/>
      <c r="J4" s="49"/>
      <c r="K4" s="49"/>
      <c r="L4" s="49"/>
      <c r="M4" s="49"/>
      <c r="N4" s="49"/>
      <c r="O4" s="49"/>
      <c r="P4" s="49"/>
      <c r="Q4" s="49"/>
      <c r="R4" s="49"/>
      <c r="S4" s="49"/>
    </row>
    <row r="5" spans="2:19" x14ac:dyDescent="0.3">
      <c r="B5" s="49"/>
      <c r="C5" s="360" t="str">
        <f>'0-Instructiuni'!C4</f>
        <v>Obiectiv specific: O Europă mai competitivă și mai inteligentă, prin promovarea unei transformări economice inovatoare și inteligente și a conectivității TIC regionale</v>
      </c>
      <c r="D5" s="361"/>
      <c r="E5" s="361"/>
      <c r="F5" s="361"/>
      <c r="G5" s="361"/>
      <c r="H5" s="361"/>
      <c r="I5" s="362"/>
      <c r="J5" s="49"/>
      <c r="K5" s="49"/>
      <c r="L5" s="49"/>
      <c r="M5" s="49"/>
      <c r="N5" s="49"/>
      <c r="O5" s="49"/>
      <c r="P5" s="49"/>
      <c r="Q5" s="49"/>
      <c r="R5" s="49"/>
      <c r="S5" s="49"/>
    </row>
    <row r="6" spans="2:19" x14ac:dyDescent="0.3">
      <c r="B6" s="49"/>
      <c r="C6" s="360"/>
      <c r="D6" s="361"/>
      <c r="E6" s="361"/>
      <c r="F6" s="361"/>
      <c r="G6" s="361"/>
      <c r="H6" s="361"/>
      <c r="I6" s="362"/>
      <c r="J6" s="49"/>
      <c r="K6" s="49"/>
      <c r="L6" s="49"/>
      <c r="M6" s="49"/>
      <c r="N6" s="49"/>
      <c r="O6" s="49"/>
      <c r="P6" s="49"/>
      <c r="Q6" s="49"/>
      <c r="R6" s="49"/>
      <c r="S6" s="49"/>
    </row>
    <row r="7" spans="2:19" x14ac:dyDescent="0.3">
      <c r="B7" s="49"/>
      <c r="C7" s="53" t="str">
        <f>'0-Instructiuni'!C6</f>
        <v>Actiune: a) Transformarea digitală a IMM-urilor</v>
      </c>
      <c r="D7" s="58"/>
      <c r="E7" s="70"/>
      <c r="F7" s="49"/>
      <c r="G7" s="49"/>
      <c r="H7" s="49"/>
      <c r="I7" s="164"/>
      <c r="J7" s="49"/>
      <c r="K7" s="49"/>
      <c r="L7" s="49"/>
      <c r="M7" s="49"/>
      <c r="N7" s="49"/>
      <c r="O7" s="49"/>
      <c r="P7" s="49"/>
      <c r="Q7" s="49"/>
      <c r="R7" s="49"/>
      <c r="S7" s="49"/>
    </row>
    <row r="8" spans="2:19" ht="17.25" thickBot="1" x14ac:dyDescent="0.35">
      <c r="B8" s="49"/>
      <c r="C8" s="55" t="str">
        <f>'0-Instructiuni'!C7</f>
        <v>Apel de proiecte nr. PRNV/2023/121/1</v>
      </c>
      <c r="D8" s="120"/>
      <c r="E8" s="165"/>
      <c r="F8" s="166"/>
      <c r="G8" s="166"/>
      <c r="H8" s="166"/>
      <c r="I8" s="167"/>
      <c r="J8" s="49"/>
      <c r="K8" s="49"/>
      <c r="L8" s="49"/>
      <c r="M8" s="49"/>
      <c r="N8" s="49"/>
      <c r="O8" s="49"/>
      <c r="P8" s="49"/>
      <c r="Q8" s="49"/>
      <c r="R8" s="49"/>
      <c r="S8" s="49"/>
    </row>
    <row r="9" spans="2:19" x14ac:dyDescent="0.3">
      <c r="B9" s="49"/>
      <c r="C9" s="58"/>
      <c r="D9" s="58"/>
      <c r="E9" s="70"/>
      <c r="F9" s="49"/>
      <c r="G9" s="49"/>
      <c r="H9" s="49"/>
      <c r="I9" s="49"/>
      <c r="J9" s="49"/>
      <c r="K9" s="49"/>
      <c r="L9" s="316">
        <f>IF(L13="Implementare",0,J9+1)</f>
        <v>0</v>
      </c>
      <c r="M9" s="316">
        <f>IF(OR(M13="Implementare",L9+1&gt;5),0,L9+1)</f>
        <v>1</v>
      </c>
      <c r="N9" s="316">
        <f t="shared" ref="N9:Q9" si="0">IF(OR(N13="Implementare",M9+1&gt;5),0,M9+1)</f>
        <v>2</v>
      </c>
      <c r="O9" s="316">
        <f t="shared" si="0"/>
        <v>3</v>
      </c>
      <c r="P9" s="316">
        <f t="shared" si="0"/>
        <v>4</v>
      </c>
      <c r="Q9" s="316">
        <f t="shared" si="0"/>
        <v>5</v>
      </c>
      <c r="R9" s="316">
        <f>IF(Q9+1&gt;5,0,Q9+1)</f>
        <v>0</v>
      </c>
      <c r="S9" s="49"/>
    </row>
    <row r="10" spans="2:19" ht="21" customHeight="1" x14ac:dyDescent="0.3">
      <c r="B10" s="49"/>
      <c r="C10" s="367" t="s">
        <v>46</v>
      </c>
      <c r="D10" s="368"/>
      <c r="E10" s="368"/>
      <c r="F10" s="368"/>
      <c r="G10" s="368"/>
      <c r="H10" s="368"/>
      <c r="I10" s="368"/>
      <c r="J10" s="368"/>
      <c r="K10" s="369"/>
      <c r="L10" s="254">
        <f>YEAR(E31)</f>
        <v>2025</v>
      </c>
      <c r="M10" s="254">
        <f>L10+1</f>
        <v>2026</v>
      </c>
      <c r="N10" s="254">
        <f t="shared" ref="N10:R10" si="1">M10+1</f>
        <v>2027</v>
      </c>
      <c r="O10" s="254">
        <f t="shared" si="1"/>
        <v>2028</v>
      </c>
      <c r="P10" s="254">
        <f t="shared" si="1"/>
        <v>2029</v>
      </c>
      <c r="Q10" s="254">
        <f t="shared" si="1"/>
        <v>2030</v>
      </c>
      <c r="R10" s="254">
        <f t="shared" si="1"/>
        <v>2031</v>
      </c>
      <c r="S10" s="49"/>
    </row>
    <row r="11" spans="2:19" hidden="1" x14ac:dyDescent="0.3">
      <c r="B11" s="49"/>
      <c r="C11" s="72"/>
      <c r="D11" s="73"/>
      <c r="E11" s="71"/>
      <c r="F11" s="74"/>
      <c r="G11" s="74"/>
      <c r="H11" s="73"/>
      <c r="I11" s="73"/>
      <c r="J11" s="74"/>
      <c r="K11" s="74"/>
      <c r="L11" s="255">
        <f>DATE(L10,12,31)</f>
        <v>46022</v>
      </c>
      <c r="M11" s="255">
        <f t="shared" ref="M11:R11" si="2">DATE(M10,12,31)</f>
        <v>46387</v>
      </c>
      <c r="N11" s="255">
        <f t="shared" si="2"/>
        <v>46752</v>
      </c>
      <c r="O11" s="255">
        <f t="shared" si="2"/>
        <v>47118</v>
      </c>
      <c r="P11" s="255">
        <f t="shared" si="2"/>
        <v>47483</v>
      </c>
      <c r="Q11" s="255">
        <f t="shared" si="2"/>
        <v>47848</v>
      </c>
      <c r="R11" s="255">
        <f t="shared" si="2"/>
        <v>48213</v>
      </c>
      <c r="S11" s="49"/>
    </row>
    <row r="12" spans="2:19" hidden="1" x14ac:dyDescent="0.3">
      <c r="B12" s="49"/>
      <c r="C12" s="72"/>
      <c r="D12" s="73"/>
      <c r="E12" s="71"/>
      <c r="F12" s="74"/>
      <c r="G12" s="74"/>
      <c r="H12" s="73"/>
      <c r="I12" s="73"/>
      <c r="J12" s="74"/>
      <c r="K12" s="74"/>
      <c r="L12" s="256">
        <f>DATEDIF(E31-1,L11,"M")</f>
        <v>10</v>
      </c>
      <c r="M12" s="256">
        <f>DATEDIF(L11,M11,"M")</f>
        <v>12</v>
      </c>
      <c r="N12" s="256">
        <f t="shared" ref="N12:R12" si="3">DATEDIF(M11,N11,"M")</f>
        <v>12</v>
      </c>
      <c r="O12" s="256">
        <f t="shared" si="3"/>
        <v>12</v>
      </c>
      <c r="P12" s="256">
        <f t="shared" si="3"/>
        <v>12</v>
      </c>
      <c r="Q12" s="256">
        <f t="shared" si="3"/>
        <v>12</v>
      </c>
      <c r="R12" s="256">
        <f t="shared" si="3"/>
        <v>12</v>
      </c>
      <c r="S12" s="49"/>
    </row>
    <row r="13" spans="2:19" ht="22.9" customHeight="1" x14ac:dyDescent="0.3">
      <c r="B13" s="49"/>
      <c r="C13" s="367" t="s">
        <v>47</v>
      </c>
      <c r="D13" s="368"/>
      <c r="E13" s="368"/>
      <c r="F13" s="368"/>
      <c r="G13" s="368"/>
      <c r="H13" s="368"/>
      <c r="I13" s="368"/>
      <c r="J13" s="368"/>
      <c r="K13" s="369"/>
      <c r="L13" s="257" t="s">
        <v>45</v>
      </c>
      <c r="M13" s="317" t="str">
        <f>IF($E$32-L12&gt;0,"Implementare","Operare")</f>
        <v>Operare</v>
      </c>
      <c r="N13" s="317" t="str">
        <f>IF($E$32-SUM($L$12:M12)&gt;0,"Implementare","Operare")</f>
        <v>Operare</v>
      </c>
      <c r="O13" s="317" t="str">
        <f>IF($E$32-SUM($L$12:N12)&gt;0,"Implementare","Operare")</f>
        <v>Operare</v>
      </c>
      <c r="P13" s="317" t="str">
        <f>IF($E$32-SUM($L$12:O12)&gt;0,"Implementare","Operare")</f>
        <v>Operare</v>
      </c>
      <c r="Q13" s="317" t="str">
        <f>IF($E$32-SUM($L$12:P12)&gt;0,"Implementare","Operare")</f>
        <v>Operare</v>
      </c>
      <c r="R13" s="317" t="str">
        <f>IF(R9=0,"Nu se completeaza",IF($E$32-SUM($L$12:Q12)&gt;0,"Implementare","Operare"))</f>
        <v>Nu se completeaza</v>
      </c>
      <c r="S13" s="49"/>
    </row>
    <row r="14" spans="2:19" x14ac:dyDescent="0.3">
      <c r="B14" s="49"/>
      <c r="C14" s="49"/>
      <c r="D14" s="49"/>
      <c r="E14" s="75"/>
      <c r="F14" s="58"/>
      <c r="G14" s="58"/>
      <c r="H14" s="58"/>
      <c r="I14" s="58"/>
      <c r="J14" s="58"/>
      <c r="K14" s="58"/>
      <c r="L14" s="58"/>
      <c r="M14" s="208"/>
      <c r="N14" s="58"/>
      <c r="O14" s="58"/>
      <c r="P14" s="58"/>
      <c r="Q14" s="58"/>
      <c r="R14" s="58"/>
      <c r="S14" s="49"/>
    </row>
    <row r="15" spans="2:19" x14ac:dyDescent="0.3">
      <c r="E15" s="50"/>
    </row>
    <row r="16" spans="2:19" x14ac:dyDescent="0.3">
      <c r="E16" s="50"/>
    </row>
    <row r="17" spans="2:19" x14ac:dyDescent="0.3">
      <c r="B17" s="49"/>
      <c r="C17" s="49"/>
      <c r="D17" s="49"/>
      <c r="E17" s="75"/>
      <c r="F17" s="58"/>
      <c r="G17" s="58"/>
      <c r="H17" s="58"/>
      <c r="I17" s="58"/>
      <c r="J17" s="58"/>
      <c r="K17" s="58"/>
      <c r="L17" s="58"/>
      <c r="M17" s="58"/>
      <c r="N17" s="58"/>
      <c r="O17" s="58"/>
      <c r="P17" s="58"/>
      <c r="Q17" s="58"/>
      <c r="R17" s="58"/>
      <c r="S17" s="49"/>
    </row>
    <row r="18" spans="2:19" s="80" customFormat="1" ht="24.6" customHeight="1" x14ac:dyDescent="0.25">
      <c r="B18" s="76"/>
      <c r="C18" s="77" t="s">
        <v>48</v>
      </c>
      <c r="D18" s="78"/>
      <c r="E18" s="79"/>
      <c r="F18" s="78"/>
      <c r="G18" s="78"/>
      <c r="H18" s="78"/>
      <c r="I18" s="78"/>
      <c r="J18" s="78"/>
      <c r="K18" s="78"/>
      <c r="L18" s="78"/>
      <c r="M18" s="78"/>
      <c r="N18" s="78"/>
      <c r="O18" s="78"/>
      <c r="P18" s="78"/>
      <c r="Q18" s="78"/>
      <c r="R18" s="78"/>
      <c r="S18" s="76"/>
    </row>
    <row r="19" spans="2:19" s="83" customFormat="1" ht="12.75" x14ac:dyDescent="0.2">
      <c r="B19" s="81"/>
      <c r="C19" s="81"/>
      <c r="D19" s="81"/>
      <c r="E19" s="82"/>
      <c r="F19" s="81"/>
      <c r="G19" s="81"/>
      <c r="H19" s="81"/>
      <c r="I19" s="81"/>
      <c r="J19" s="81"/>
      <c r="K19" s="81"/>
      <c r="L19" s="81"/>
      <c r="M19" s="81"/>
      <c r="N19" s="81"/>
      <c r="O19" s="81"/>
      <c r="P19" s="81"/>
      <c r="Q19" s="81"/>
      <c r="R19" s="81"/>
      <c r="S19" s="81"/>
    </row>
    <row r="20" spans="2:19" s="83" customFormat="1" ht="19.899999999999999" customHeight="1" x14ac:dyDescent="0.2">
      <c r="B20" s="81"/>
      <c r="C20" s="84" t="s">
        <v>65</v>
      </c>
      <c r="D20" s="81"/>
      <c r="E20" s="370"/>
      <c r="F20" s="371"/>
      <c r="G20" s="371"/>
      <c r="H20" s="371"/>
      <c r="I20" s="371"/>
      <c r="J20" s="371"/>
      <c r="K20" s="372"/>
      <c r="L20" s="81"/>
      <c r="M20" s="81"/>
      <c r="N20" s="81"/>
      <c r="O20" s="81"/>
      <c r="P20" s="81"/>
      <c r="Q20" s="81"/>
      <c r="R20" s="81"/>
      <c r="S20" s="81"/>
    </row>
    <row r="21" spans="2:19" s="83" customFormat="1" ht="12.75" x14ac:dyDescent="0.2">
      <c r="B21" s="81"/>
      <c r="C21" s="81"/>
      <c r="D21" s="81"/>
      <c r="E21" s="82"/>
      <c r="F21" s="81"/>
      <c r="G21" s="81"/>
      <c r="H21" s="81"/>
      <c r="I21" s="81"/>
      <c r="J21" s="81"/>
      <c r="K21" s="81"/>
      <c r="L21" s="81"/>
      <c r="M21" s="81"/>
      <c r="N21" s="81"/>
      <c r="O21" s="81"/>
      <c r="P21" s="81"/>
      <c r="Q21" s="81"/>
      <c r="R21" s="81"/>
      <c r="S21" s="81"/>
    </row>
    <row r="22" spans="2:19" s="83" customFormat="1" ht="46.15" customHeight="1" x14ac:dyDescent="0.2">
      <c r="B22" s="81"/>
      <c r="C22" s="84" t="s">
        <v>66</v>
      </c>
      <c r="D22" s="81"/>
      <c r="E22" s="373"/>
      <c r="F22" s="374"/>
      <c r="G22" s="374"/>
      <c r="H22" s="374"/>
      <c r="I22" s="374"/>
      <c r="J22" s="374"/>
      <c r="K22" s="375"/>
      <c r="L22" s="81"/>
      <c r="M22" s="81"/>
      <c r="N22" s="81"/>
      <c r="O22" s="81"/>
      <c r="P22" s="81"/>
      <c r="Q22" s="81"/>
      <c r="R22" s="81"/>
      <c r="S22" s="81"/>
    </row>
    <row r="23" spans="2:19" s="83" customFormat="1" ht="12.75" x14ac:dyDescent="0.2">
      <c r="B23" s="81"/>
      <c r="C23" s="81"/>
      <c r="D23" s="81"/>
      <c r="E23" s="82"/>
      <c r="F23" s="81"/>
      <c r="G23" s="81"/>
      <c r="H23" s="81"/>
      <c r="I23" s="81"/>
      <c r="J23" s="81"/>
      <c r="K23" s="81"/>
      <c r="L23" s="81"/>
      <c r="M23" s="81"/>
      <c r="N23" s="81"/>
      <c r="O23" s="81"/>
      <c r="P23" s="81"/>
      <c r="Q23" s="81"/>
      <c r="R23" s="81"/>
      <c r="S23" s="81"/>
    </row>
    <row r="24" spans="2:19" s="83" customFormat="1" x14ac:dyDescent="0.3">
      <c r="B24" s="81"/>
      <c r="C24" s="85" t="s">
        <v>479</v>
      </c>
      <c r="D24" s="81"/>
      <c r="E24" s="86" t="s">
        <v>68</v>
      </c>
      <c r="F24" s="81"/>
      <c r="G24" s="314" t="s">
        <v>67</v>
      </c>
      <c r="H24" s="81"/>
      <c r="I24" s="81"/>
      <c r="J24" s="81"/>
      <c r="K24" s="81"/>
      <c r="L24" s="81"/>
      <c r="M24" s="81"/>
      <c r="N24" s="81"/>
      <c r="O24" s="81"/>
      <c r="P24" s="81"/>
      <c r="Q24" s="81"/>
      <c r="R24" s="81"/>
      <c r="S24" s="81"/>
    </row>
    <row r="25" spans="2:19" s="83" customFormat="1" ht="12.75" x14ac:dyDescent="0.2">
      <c r="B25" s="81"/>
      <c r="C25" s="81"/>
      <c r="D25" s="81"/>
      <c r="E25" s="82"/>
      <c r="F25" s="81"/>
      <c r="G25" s="314" t="s">
        <v>68</v>
      </c>
      <c r="H25" s="81"/>
      <c r="I25" s="81"/>
      <c r="J25" s="81"/>
      <c r="K25" s="81"/>
      <c r="L25" s="81"/>
      <c r="M25" s="81"/>
      <c r="N25" s="81"/>
      <c r="O25" s="81"/>
      <c r="P25" s="81"/>
      <c r="Q25" s="81"/>
      <c r="R25" s="81"/>
      <c r="S25" s="81"/>
    </row>
    <row r="26" spans="2:19" s="83" customFormat="1" ht="12.75" x14ac:dyDescent="0.2">
      <c r="B26" s="81"/>
      <c r="C26" s="81"/>
      <c r="D26" s="81"/>
      <c r="E26" s="82"/>
      <c r="F26" s="81"/>
      <c r="G26" s="87"/>
      <c r="H26" s="81"/>
      <c r="I26" s="81"/>
      <c r="J26" s="81"/>
      <c r="K26" s="81"/>
      <c r="L26" s="81"/>
      <c r="M26" s="81"/>
      <c r="N26" s="81"/>
      <c r="O26" s="81"/>
      <c r="P26" s="81"/>
      <c r="Q26" s="81"/>
      <c r="R26" s="81"/>
      <c r="S26" s="81"/>
    </row>
    <row r="27" spans="2:19" s="83" customFormat="1" x14ac:dyDescent="0.3">
      <c r="B27" s="81"/>
      <c r="C27" s="85" t="s">
        <v>412</v>
      </c>
      <c r="D27" s="81"/>
      <c r="E27" s="229">
        <v>0.19</v>
      </c>
      <c r="F27" s="81"/>
      <c r="G27" s="87"/>
      <c r="H27" s="81"/>
      <c r="I27" s="81"/>
      <c r="J27" s="81"/>
      <c r="K27" s="81"/>
      <c r="L27" s="81"/>
      <c r="M27" s="81"/>
      <c r="N27" s="81"/>
      <c r="O27" s="81"/>
      <c r="P27" s="81"/>
      <c r="Q27" s="81"/>
      <c r="R27" s="81"/>
      <c r="S27" s="81"/>
    </row>
    <row r="28" spans="2:19" s="83" customFormat="1" ht="12.75" x14ac:dyDescent="0.2">
      <c r="B28" s="81"/>
      <c r="C28" s="81"/>
      <c r="D28" s="81"/>
      <c r="E28" s="82"/>
      <c r="F28" s="81"/>
      <c r="G28" s="87"/>
      <c r="H28" s="81"/>
      <c r="I28" s="81"/>
      <c r="J28" s="81"/>
      <c r="K28" s="81"/>
      <c r="L28" s="81"/>
      <c r="M28" s="81"/>
      <c r="N28" s="81"/>
      <c r="O28" s="81"/>
      <c r="P28" s="81"/>
      <c r="Q28" s="81"/>
      <c r="R28" s="81"/>
      <c r="S28" s="81"/>
    </row>
    <row r="29" spans="2:19" s="83" customFormat="1" x14ac:dyDescent="0.3">
      <c r="B29" s="81"/>
      <c r="C29" s="178" t="s">
        <v>25</v>
      </c>
      <c r="D29" s="81"/>
      <c r="E29" s="318">
        <v>4.9307999999999996</v>
      </c>
      <c r="F29" s="81"/>
      <c r="G29" s="81"/>
      <c r="H29" s="81"/>
      <c r="I29" s="81"/>
      <c r="J29" s="81"/>
      <c r="K29" s="81"/>
      <c r="L29" s="81"/>
      <c r="M29" s="81"/>
      <c r="N29" s="81"/>
      <c r="O29" s="81"/>
      <c r="P29" s="81"/>
      <c r="Q29" s="81"/>
      <c r="R29" s="81"/>
      <c r="S29" s="81"/>
    </row>
    <row r="30" spans="2:19" s="83" customFormat="1" x14ac:dyDescent="0.3">
      <c r="B30" s="81"/>
      <c r="C30" s="49"/>
      <c r="D30" s="81"/>
      <c r="E30" s="49"/>
      <c r="F30" s="81"/>
      <c r="G30" s="81"/>
      <c r="H30" s="81"/>
      <c r="I30" s="81"/>
      <c r="J30" s="81"/>
      <c r="K30" s="81"/>
      <c r="L30" s="81"/>
      <c r="M30" s="81"/>
      <c r="N30" s="81"/>
      <c r="O30" s="81"/>
      <c r="P30" s="81"/>
      <c r="Q30" s="81"/>
      <c r="R30" s="81"/>
      <c r="S30" s="81"/>
    </row>
    <row r="31" spans="2:19" s="83" customFormat="1" ht="20.45" customHeight="1" x14ac:dyDescent="0.2">
      <c r="B31" s="81"/>
      <c r="C31" s="84" t="s">
        <v>102</v>
      </c>
      <c r="D31" s="81"/>
      <c r="E31" s="88">
        <v>45717</v>
      </c>
      <c r="F31" s="81"/>
      <c r="G31" s="81"/>
      <c r="H31" s="81"/>
      <c r="I31" s="81"/>
      <c r="J31" s="81"/>
      <c r="K31" s="81"/>
      <c r="L31" s="81"/>
      <c r="M31" s="81"/>
      <c r="N31" s="81"/>
      <c r="O31" s="81"/>
      <c r="P31" s="81"/>
      <c r="Q31" s="81"/>
      <c r="R31" s="81"/>
      <c r="S31" s="81"/>
    </row>
    <row r="32" spans="2:19" s="83" customFormat="1" ht="31.15" customHeight="1" x14ac:dyDescent="0.2">
      <c r="B32" s="81"/>
      <c r="C32" s="89" t="s">
        <v>103</v>
      </c>
      <c r="D32" s="81"/>
      <c r="E32" s="90">
        <v>9</v>
      </c>
      <c r="F32" s="81"/>
      <c r="G32" s="81"/>
      <c r="H32" s="81"/>
      <c r="I32" s="81"/>
      <c r="J32" s="81"/>
      <c r="K32" s="81"/>
      <c r="L32" s="81"/>
      <c r="M32" s="81"/>
      <c r="N32" s="81"/>
      <c r="O32" s="81"/>
      <c r="P32" s="81"/>
      <c r="Q32" s="81"/>
      <c r="R32" s="81"/>
      <c r="S32" s="81"/>
    </row>
    <row r="33" spans="1:142" s="83" customFormat="1" ht="12.75" x14ac:dyDescent="0.2">
      <c r="B33" s="81"/>
      <c r="C33" s="81"/>
      <c r="D33" s="81"/>
      <c r="E33" s="82"/>
      <c r="F33" s="81"/>
      <c r="G33" s="81"/>
      <c r="H33" s="81"/>
      <c r="I33" s="81"/>
      <c r="J33" s="81"/>
      <c r="K33" s="81"/>
      <c r="L33" s="81"/>
      <c r="M33" s="81"/>
      <c r="N33" s="81"/>
      <c r="O33" s="81"/>
      <c r="P33" s="81"/>
      <c r="Q33" s="81"/>
      <c r="R33" s="81"/>
      <c r="S33" s="81"/>
    </row>
    <row r="34" spans="1:142" s="83" customFormat="1" ht="12.75" x14ac:dyDescent="0.2"/>
    <row r="35" spans="1:142" s="83" customFormat="1" ht="12.75" x14ac:dyDescent="0.2"/>
    <row r="36" spans="1:142" x14ac:dyDescent="0.3">
      <c r="B36" s="49"/>
      <c r="C36" s="59"/>
      <c r="D36" s="49"/>
      <c r="E36" s="70"/>
      <c r="F36" s="49"/>
      <c r="G36" s="49"/>
      <c r="H36" s="49"/>
      <c r="I36" s="49"/>
      <c r="J36" s="49"/>
      <c r="K36" s="49"/>
      <c r="L36" s="49"/>
      <c r="M36" s="49"/>
      <c r="N36" s="49"/>
      <c r="O36" s="49"/>
      <c r="P36" s="49"/>
      <c r="Q36" s="49"/>
      <c r="R36" s="49"/>
      <c r="S36" s="49"/>
    </row>
    <row r="37" spans="1:142" s="80" customFormat="1" ht="23.45" customHeight="1" x14ac:dyDescent="0.25">
      <c r="B37" s="76"/>
      <c r="C37" s="77" t="s">
        <v>44</v>
      </c>
      <c r="D37" s="78"/>
      <c r="E37" s="79"/>
      <c r="F37" s="78"/>
      <c r="G37" s="78"/>
      <c r="H37" s="78"/>
      <c r="I37" s="78"/>
      <c r="J37" s="78"/>
      <c r="K37" s="78"/>
      <c r="L37" s="78"/>
      <c r="M37" s="78"/>
      <c r="N37" s="78"/>
      <c r="O37" s="78"/>
      <c r="P37" s="78"/>
      <c r="Q37" s="78"/>
      <c r="R37" s="78"/>
      <c r="S37" s="76"/>
    </row>
    <row r="38" spans="1:142" x14ac:dyDescent="0.3">
      <c r="B38" s="49"/>
      <c r="C38" s="59"/>
      <c r="D38" s="49"/>
      <c r="E38" s="70"/>
      <c r="F38" s="49"/>
      <c r="G38" s="49"/>
      <c r="H38" s="49"/>
      <c r="I38" s="49"/>
      <c r="J38" s="49"/>
      <c r="K38" s="49"/>
      <c r="L38" s="49"/>
      <c r="M38" s="49"/>
      <c r="N38" s="49"/>
      <c r="O38" s="49"/>
      <c r="P38" s="49"/>
      <c r="Q38" s="49"/>
      <c r="R38" s="49"/>
      <c r="S38" s="49"/>
    </row>
    <row r="39" spans="1:142" ht="30.6" customHeight="1" x14ac:dyDescent="0.3">
      <c r="B39" s="49"/>
      <c r="C39" s="363" t="s">
        <v>169</v>
      </c>
      <c r="D39" s="364"/>
      <c r="E39" s="364"/>
      <c r="F39" s="364"/>
      <c r="G39" s="364"/>
      <c r="H39" s="364"/>
      <c r="I39" s="365"/>
      <c r="J39" s="49"/>
      <c r="K39" s="49"/>
      <c r="L39" s="49"/>
      <c r="M39" s="49"/>
      <c r="N39" s="49"/>
      <c r="O39" s="49"/>
      <c r="P39" s="49"/>
      <c r="Q39" s="49"/>
      <c r="R39" s="49"/>
      <c r="S39" s="49"/>
    </row>
    <row r="40" spans="1:142" x14ac:dyDescent="0.3">
      <c r="B40" s="49"/>
      <c r="C40" s="59"/>
      <c r="D40" s="49"/>
      <c r="E40" s="70"/>
      <c r="F40" s="49"/>
      <c r="G40" s="49"/>
      <c r="H40" s="49"/>
      <c r="I40" s="49"/>
      <c r="J40" s="49"/>
      <c r="K40" s="49"/>
      <c r="L40" s="49"/>
      <c r="M40" s="49"/>
      <c r="N40" s="49"/>
      <c r="O40" s="49"/>
      <c r="P40" s="49"/>
      <c r="Q40" s="49"/>
      <c r="R40" s="49"/>
      <c r="S40" s="49"/>
    </row>
    <row r="41" spans="1:142" ht="27.6" customHeight="1" outlineLevel="1" x14ac:dyDescent="0.3">
      <c r="B41" s="49"/>
      <c r="C41" s="376" t="s">
        <v>465</v>
      </c>
      <c r="D41" s="376"/>
      <c r="E41" s="376"/>
      <c r="F41" s="376"/>
      <c r="G41" s="376"/>
      <c r="H41" s="376"/>
      <c r="I41" s="376"/>
      <c r="J41" s="49"/>
      <c r="K41" s="49"/>
      <c r="L41" s="49"/>
      <c r="M41" s="49"/>
      <c r="N41" s="49"/>
      <c r="O41" s="49"/>
      <c r="P41" s="49"/>
      <c r="Q41" s="49"/>
      <c r="R41" s="49"/>
      <c r="S41" s="49"/>
    </row>
    <row r="42" spans="1:142" outlineLevel="1" x14ac:dyDescent="0.3">
      <c r="B42" s="49"/>
      <c r="C42" s="179"/>
      <c r="D42" s="49"/>
      <c r="E42" s="92" t="s">
        <v>52</v>
      </c>
      <c r="F42" s="49"/>
      <c r="G42" s="49"/>
      <c r="H42" s="49"/>
      <c r="I42" s="49"/>
      <c r="J42" s="70" t="s">
        <v>39</v>
      </c>
      <c r="K42" s="70"/>
      <c r="L42" s="93"/>
      <c r="M42" s="93"/>
      <c r="N42" s="93"/>
      <c r="O42" s="93"/>
      <c r="P42" s="93"/>
      <c r="Q42" s="93"/>
      <c r="R42" s="93"/>
      <c r="S42" s="49"/>
    </row>
    <row r="43" spans="1:142" outlineLevel="1" x14ac:dyDescent="0.3">
      <c r="B43" s="49"/>
      <c r="C43" s="179"/>
      <c r="D43" s="49"/>
      <c r="E43" s="92" t="s">
        <v>52</v>
      </c>
      <c r="F43" s="49"/>
      <c r="G43" s="49"/>
      <c r="H43" s="49"/>
      <c r="I43" s="49"/>
      <c r="J43" s="70" t="s">
        <v>39</v>
      </c>
      <c r="K43" s="70"/>
      <c r="L43" s="93"/>
      <c r="M43" s="93"/>
      <c r="N43" s="93"/>
      <c r="O43" s="93"/>
      <c r="P43" s="93"/>
      <c r="Q43" s="93"/>
      <c r="R43" s="93"/>
      <c r="S43" s="49"/>
    </row>
    <row r="44" spans="1:142" outlineLevel="1" x14ac:dyDescent="0.3">
      <c r="B44" s="49"/>
      <c r="C44" s="179"/>
      <c r="D44" s="49"/>
      <c r="E44" s="92" t="s">
        <v>52</v>
      </c>
      <c r="F44" s="49"/>
      <c r="G44" s="49"/>
      <c r="H44" s="49"/>
      <c r="I44" s="49"/>
      <c r="J44" s="70" t="s">
        <v>39</v>
      </c>
      <c r="K44" s="70"/>
      <c r="L44" s="93"/>
      <c r="M44" s="93"/>
      <c r="N44" s="93"/>
      <c r="O44" s="93"/>
      <c r="P44" s="93"/>
      <c r="Q44" s="93"/>
      <c r="R44" s="93"/>
      <c r="S44" s="49"/>
    </row>
    <row r="45" spans="1:142" s="49" customFormat="1" outlineLevel="1" x14ac:dyDescent="0.3">
      <c r="A45" s="50"/>
      <c r="C45" s="59"/>
      <c r="E45" s="70"/>
      <c r="J45" s="70"/>
      <c r="K45" s="70"/>
      <c r="L45" s="94"/>
      <c r="M45" s="94"/>
      <c r="N45" s="94"/>
      <c r="O45" s="94"/>
      <c r="P45" s="94"/>
      <c r="Q45" s="94"/>
      <c r="R45" s="94"/>
      <c r="T45" s="50"/>
      <c r="U45" s="50"/>
      <c r="V45" s="50"/>
      <c r="W45" s="50"/>
      <c r="X45" s="50"/>
      <c r="Y45" s="50"/>
      <c r="Z45" s="50"/>
      <c r="AA45" s="50"/>
      <c r="AB45" s="50"/>
      <c r="AC45" s="50"/>
      <c r="AD45" s="50"/>
      <c r="AE45" s="50"/>
      <c r="AF45" s="50"/>
      <c r="AG45" s="50"/>
      <c r="AH45" s="50"/>
      <c r="AI45" s="50"/>
      <c r="AJ45" s="50"/>
      <c r="AK45" s="50"/>
      <c r="AL45" s="50"/>
      <c r="AM45" s="50"/>
      <c r="AN45" s="50"/>
      <c r="AO45" s="50"/>
      <c r="AP45" s="50"/>
      <c r="AQ45" s="50"/>
      <c r="AR45" s="50"/>
      <c r="AS45" s="50"/>
      <c r="AT45" s="50"/>
      <c r="AU45" s="50"/>
      <c r="AV45" s="50"/>
      <c r="AW45" s="50"/>
      <c r="AX45" s="50"/>
      <c r="AY45" s="50"/>
      <c r="AZ45" s="50"/>
      <c r="BA45" s="50"/>
      <c r="BB45" s="50"/>
      <c r="BC45" s="50"/>
      <c r="BD45" s="50"/>
      <c r="BE45" s="50"/>
      <c r="BF45" s="50"/>
      <c r="BG45" s="50"/>
      <c r="BH45" s="50"/>
      <c r="BI45" s="50"/>
      <c r="BJ45" s="50"/>
      <c r="BK45" s="50"/>
      <c r="BL45" s="50"/>
      <c r="BM45" s="50"/>
      <c r="BN45" s="50"/>
      <c r="BO45" s="50"/>
      <c r="BP45" s="50"/>
      <c r="BQ45" s="50"/>
      <c r="BR45" s="50"/>
      <c r="BS45" s="50"/>
      <c r="BT45" s="50"/>
      <c r="BU45" s="50"/>
      <c r="BV45" s="50"/>
      <c r="BW45" s="50"/>
      <c r="BX45" s="50"/>
      <c r="BY45" s="50"/>
      <c r="BZ45" s="50"/>
      <c r="CA45" s="50"/>
      <c r="CB45" s="50"/>
      <c r="CC45" s="50"/>
      <c r="CD45" s="50"/>
      <c r="CE45" s="50"/>
      <c r="CF45" s="50"/>
      <c r="CG45" s="50"/>
      <c r="CH45" s="50"/>
      <c r="CI45" s="50"/>
      <c r="CJ45" s="50"/>
      <c r="CK45" s="50"/>
      <c r="CL45" s="50"/>
      <c r="CM45" s="50"/>
      <c r="CN45" s="50"/>
      <c r="CO45" s="50"/>
      <c r="CP45" s="50"/>
      <c r="CQ45" s="50"/>
      <c r="CR45" s="50"/>
      <c r="CS45" s="50"/>
      <c r="CT45" s="50"/>
      <c r="CU45" s="50"/>
      <c r="CV45" s="50"/>
      <c r="CW45" s="50"/>
      <c r="CX45" s="50"/>
      <c r="CY45" s="50"/>
      <c r="CZ45" s="50"/>
      <c r="DA45" s="50"/>
      <c r="DB45" s="50"/>
      <c r="DC45" s="50"/>
      <c r="DD45" s="50"/>
      <c r="DE45" s="50"/>
      <c r="DF45" s="50"/>
      <c r="DG45" s="50"/>
      <c r="DH45" s="50"/>
      <c r="DI45" s="50"/>
      <c r="DJ45" s="50"/>
      <c r="DK45" s="50"/>
      <c r="DL45" s="50"/>
      <c r="DM45" s="50"/>
      <c r="DN45" s="50"/>
      <c r="DO45" s="50"/>
      <c r="DP45" s="50"/>
      <c r="DQ45" s="50"/>
      <c r="DR45" s="50"/>
      <c r="DS45" s="50"/>
      <c r="DT45" s="50"/>
      <c r="DU45" s="50"/>
      <c r="DV45" s="50"/>
      <c r="DW45" s="50"/>
      <c r="DX45" s="50"/>
      <c r="DY45" s="50"/>
      <c r="DZ45" s="50"/>
      <c r="EA45" s="50"/>
      <c r="EB45" s="50"/>
      <c r="EC45" s="50"/>
      <c r="ED45" s="50"/>
      <c r="EE45" s="50"/>
      <c r="EF45" s="50"/>
      <c r="EG45" s="50"/>
      <c r="EH45" s="50"/>
      <c r="EI45" s="50"/>
      <c r="EJ45" s="50"/>
      <c r="EK45" s="50"/>
      <c r="EL45" s="50"/>
    </row>
    <row r="46" spans="1:142" ht="33" outlineLevel="1" x14ac:dyDescent="0.3">
      <c r="B46" s="49"/>
      <c r="C46" s="95" t="s">
        <v>53</v>
      </c>
      <c r="D46" s="49"/>
      <c r="E46" s="96" t="s">
        <v>52</v>
      </c>
      <c r="F46" s="49"/>
      <c r="G46" s="49"/>
      <c r="H46" s="49"/>
      <c r="I46" s="49"/>
      <c r="J46" s="70"/>
      <c r="K46" s="70"/>
      <c r="L46" s="258">
        <f>SUM(L42:L44)</f>
        <v>0</v>
      </c>
      <c r="M46" s="258">
        <f t="shared" ref="M46:R46" si="4">SUM(M42:M44)</f>
        <v>0</v>
      </c>
      <c r="N46" s="258">
        <f t="shared" si="4"/>
        <v>0</v>
      </c>
      <c r="O46" s="258">
        <f t="shared" si="4"/>
        <v>0</v>
      </c>
      <c r="P46" s="258">
        <f t="shared" si="4"/>
        <v>0</v>
      </c>
      <c r="Q46" s="258">
        <f t="shared" si="4"/>
        <v>0</v>
      </c>
      <c r="R46" s="258">
        <f t="shared" si="4"/>
        <v>0</v>
      </c>
      <c r="S46" s="49"/>
    </row>
    <row r="47" spans="1:142" ht="13.15" customHeight="1" outlineLevel="1" x14ac:dyDescent="0.3">
      <c r="B47" s="49"/>
      <c r="C47" s="59"/>
      <c r="D47" s="49"/>
      <c r="E47" s="70"/>
      <c r="F47" s="49"/>
      <c r="G47" s="49"/>
      <c r="H47" s="49"/>
      <c r="I47" s="49"/>
      <c r="J47" s="49"/>
      <c r="K47" s="49"/>
      <c r="L47" s="49"/>
      <c r="M47" s="49"/>
      <c r="N47" s="49"/>
      <c r="O47" s="49"/>
      <c r="P47" s="49"/>
      <c r="Q47" s="49"/>
      <c r="R47" s="49"/>
      <c r="S47" s="49"/>
    </row>
    <row r="48" spans="1:142" outlineLevel="1" x14ac:dyDescent="0.3">
      <c r="B48" s="49"/>
      <c r="C48" s="376" t="s">
        <v>464</v>
      </c>
      <c r="D48" s="376"/>
      <c r="E48" s="376"/>
      <c r="F48" s="376"/>
      <c r="G48" s="376"/>
      <c r="H48" s="376"/>
      <c r="I48" s="376"/>
      <c r="J48" s="49"/>
      <c r="K48" s="49"/>
      <c r="L48" s="49"/>
      <c r="M48" s="49"/>
      <c r="N48" s="49"/>
      <c r="O48" s="49"/>
      <c r="P48" s="49"/>
      <c r="Q48" s="49"/>
      <c r="R48" s="49"/>
      <c r="S48" s="49"/>
    </row>
    <row r="49" spans="2:19" outlineLevel="1" x14ac:dyDescent="0.3">
      <c r="B49" s="49"/>
      <c r="C49" s="59"/>
      <c r="D49" s="49"/>
      <c r="E49" s="70"/>
      <c r="F49" s="49"/>
      <c r="G49" s="49"/>
      <c r="H49" s="49"/>
      <c r="I49" s="49"/>
      <c r="J49" s="49"/>
      <c r="K49" s="49"/>
      <c r="L49" s="49"/>
      <c r="M49" s="49"/>
      <c r="N49" s="49"/>
      <c r="O49" s="49"/>
      <c r="P49" s="49"/>
      <c r="Q49" s="49"/>
      <c r="R49" s="49"/>
      <c r="S49" s="49"/>
    </row>
    <row r="50" spans="2:19" outlineLevel="1" x14ac:dyDescent="0.3">
      <c r="B50" s="49"/>
      <c r="C50" s="97" t="s">
        <v>55</v>
      </c>
      <c r="D50" s="49"/>
      <c r="E50" s="92" t="s">
        <v>52</v>
      </c>
      <c r="F50" s="49"/>
      <c r="G50" s="49"/>
      <c r="H50" s="49"/>
      <c r="I50" s="49"/>
      <c r="J50" s="70" t="s">
        <v>39</v>
      </c>
      <c r="K50" s="70"/>
      <c r="L50" s="93"/>
      <c r="M50" s="93"/>
      <c r="N50" s="93"/>
      <c r="O50" s="93"/>
      <c r="P50" s="93"/>
      <c r="Q50" s="93"/>
      <c r="R50" s="93"/>
      <c r="S50" s="49"/>
    </row>
    <row r="51" spans="2:19" ht="33" outlineLevel="1" x14ac:dyDescent="0.3">
      <c r="B51" s="49"/>
      <c r="C51" s="97" t="s">
        <v>54</v>
      </c>
      <c r="D51" s="49"/>
      <c r="E51" s="92" t="s">
        <v>52</v>
      </c>
      <c r="F51" s="49"/>
      <c r="G51" s="49"/>
      <c r="H51" s="49"/>
      <c r="I51" s="49"/>
      <c r="J51" s="70" t="s">
        <v>40</v>
      </c>
      <c r="K51" s="70"/>
      <c r="L51" s="93"/>
      <c r="M51" s="93"/>
      <c r="N51" s="93"/>
      <c r="O51" s="93"/>
      <c r="P51" s="93"/>
      <c r="Q51" s="93"/>
      <c r="R51" s="93"/>
      <c r="S51" s="49"/>
    </row>
    <row r="52" spans="2:19" ht="9" customHeight="1" outlineLevel="1" x14ac:dyDescent="0.3">
      <c r="B52" s="49"/>
      <c r="C52" s="59"/>
      <c r="D52" s="49"/>
      <c r="E52" s="70"/>
      <c r="F52" s="49"/>
      <c r="G52" s="49"/>
      <c r="H52" s="49"/>
      <c r="I52" s="49"/>
      <c r="J52" s="49"/>
      <c r="K52" s="49"/>
      <c r="L52" s="49"/>
      <c r="M52" s="49"/>
      <c r="N52" s="49"/>
      <c r="O52" s="49"/>
      <c r="P52" s="49"/>
      <c r="Q52" s="49"/>
      <c r="R52" s="49"/>
      <c r="S52" s="49"/>
    </row>
    <row r="53" spans="2:19" ht="18" customHeight="1" outlineLevel="1" x14ac:dyDescent="0.3">
      <c r="B53" s="49"/>
      <c r="C53" s="97" t="s">
        <v>56</v>
      </c>
      <c r="D53" s="49"/>
      <c r="E53" s="92" t="s">
        <v>52</v>
      </c>
      <c r="F53" s="49"/>
      <c r="G53" s="49"/>
      <c r="H53" s="49"/>
      <c r="I53" s="49"/>
      <c r="J53" s="70" t="s">
        <v>39</v>
      </c>
      <c r="K53" s="70"/>
      <c r="L53" s="93"/>
      <c r="M53" s="93"/>
      <c r="N53" s="93"/>
      <c r="O53" s="93"/>
      <c r="P53" s="93"/>
      <c r="Q53" s="93"/>
      <c r="R53" s="93"/>
      <c r="S53" s="49"/>
    </row>
    <row r="54" spans="2:19" ht="33" outlineLevel="1" x14ac:dyDescent="0.3">
      <c r="B54" s="49"/>
      <c r="C54" s="97" t="s">
        <v>57</v>
      </c>
      <c r="D54" s="49"/>
      <c r="E54" s="92" t="s">
        <v>52</v>
      </c>
      <c r="F54" s="49"/>
      <c r="G54" s="49"/>
      <c r="H54" s="49"/>
      <c r="I54" s="49"/>
      <c r="J54" s="70" t="s">
        <v>40</v>
      </c>
      <c r="K54" s="70"/>
      <c r="L54" s="93"/>
      <c r="M54" s="93"/>
      <c r="N54" s="93"/>
      <c r="O54" s="93"/>
      <c r="P54" s="93"/>
      <c r="Q54" s="93"/>
      <c r="R54" s="93"/>
      <c r="S54" s="49"/>
    </row>
    <row r="55" spans="2:19" ht="7.15" customHeight="1" outlineLevel="1" x14ac:dyDescent="0.3">
      <c r="B55" s="49"/>
      <c r="C55" s="59"/>
      <c r="D55" s="49"/>
      <c r="E55" s="70"/>
      <c r="F55" s="49"/>
      <c r="G55" s="49"/>
      <c r="H55" s="49"/>
      <c r="I55" s="49"/>
      <c r="J55" s="49"/>
      <c r="K55" s="49"/>
      <c r="L55" s="49"/>
      <c r="M55" s="49"/>
      <c r="N55" s="49"/>
      <c r="O55" s="49"/>
      <c r="P55" s="49"/>
      <c r="Q55" s="49"/>
      <c r="R55" s="49"/>
      <c r="S55" s="49"/>
    </row>
    <row r="56" spans="2:19" outlineLevel="1" x14ac:dyDescent="0.3">
      <c r="B56" s="49"/>
      <c r="C56" s="97" t="s">
        <v>58</v>
      </c>
      <c r="D56" s="49"/>
      <c r="E56" s="92" t="s">
        <v>52</v>
      </c>
      <c r="F56" s="49"/>
      <c r="G56" s="49"/>
      <c r="H56" s="49"/>
      <c r="I56" s="49"/>
      <c r="J56" s="70"/>
      <c r="K56" s="70"/>
      <c r="L56" s="259">
        <f>L57*L58</f>
        <v>0</v>
      </c>
      <c r="M56" s="259">
        <f t="shared" ref="M56:R56" si="5">M57*M58</f>
        <v>0</v>
      </c>
      <c r="N56" s="259">
        <f t="shared" si="5"/>
        <v>0</v>
      </c>
      <c r="O56" s="259">
        <f t="shared" si="5"/>
        <v>0</v>
      </c>
      <c r="P56" s="259">
        <f t="shared" si="5"/>
        <v>0</v>
      </c>
      <c r="Q56" s="259">
        <f t="shared" si="5"/>
        <v>0</v>
      </c>
      <c r="R56" s="259">
        <f t="shared" si="5"/>
        <v>0</v>
      </c>
      <c r="S56" s="49"/>
    </row>
    <row r="57" spans="2:19" outlineLevel="1" x14ac:dyDescent="0.3">
      <c r="B57" s="49"/>
      <c r="C57" s="176" t="s">
        <v>212</v>
      </c>
      <c r="D57" s="49"/>
      <c r="E57" s="177" t="s">
        <v>213</v>
      </c>
      <c r="F57" s="49"/>
      <c r="G57" s="49"/>
      <c r="H57" s="49"/>
      <c r="I57" s="49"/>
      <c r="J57" s="70" t="s">
        <v>39</v>
      </c>
      <c r="K57" s="70"/>
      <c r="L57" s="93"/>
      <c r="M57" s="93"/>
      <c r="N57" s="93"/>
      <c r="O57" s="93"/>
      <c r="P57" s="93"/>
      <c r="Q57" s="93"/>
      <c r="R57" s="93"/>
      <c r="S57" s="49"/>
    </row>
    <row r="58" spans="2:19" outlineLevel="1" x14ac:dyDescent="0.3">
      <c r="B58" s="49"/>
      <c r="C58" s="176" t="s">
        <v>215</v>
      </c>
      <c r="D58" s="49"/>
      <c r="E58" s="177" t="s">
        <v>214</v>
      </c>
      <c r="F58" s="49"/>
      <c r="G58" s="49"/>
      <c r="H58" s="49"/>
      <c r="I58" s="49"/>
      <c r="J58" s="70" t="s">
        <v>39</v>
      </c>
      <c r="K58" s="70"/>
      <c r="L58" s="93"/>
      <c r="M58" s="93"/>
      <c r="N58" s="93"/>
      <c r="O58" s="93"/>
      <c r="P58" s="93"/>
      <c r="Q58" s="93"/>
      <c r="R58" s="93"/>
      <c r="S58" s="49"/>
    </row>
    <row r="59" spans="2:19" ht="8.4499999999999993" customHeight="1" outlineLevel="1" x14ac:dyDescent="0.3">
      <c r="B59" s="49"/>
      <c r="C59" s="59"/>
      <c r="D59" s="49"/>
      <c r="E59" s="70"/>
      <c r="F59" s="49"/>
      <c r="G59" s="49"/>
      <c r="H59" s="49"/>
      <c r="I59" s="49"/>
      <c r="J59" s="49"/>
      <c r="K59" s="49"/>
      <c r="L59" s="49"/>
      <c r="M59" s="49"/>
      <c r="N59" s="49"/>
      <c r="O59" s="49"/>
      <c r="P59" s="49"/>
      <c r="Q59" s="49"/>
      <c r="R59" s="49"/>
      <c r="S59" s="49"/>
    </row>
    <row r="60" spans="2:19" ht="33" outlineLevel="1" x14ac:dyDescent="0.3">
      <c r="B60" s="49"/>
      <c r="C60" s="97" t="s">
        <v>59</v>
      </c>
      <c r="D60" s="49"/>
      <c r="E60" s="92" t="s">
        <v>52</v>
      </c>
      <c r="F60" s="49"/>
      <c r="G60" s="49"/>
      <c r="H60" s="49"/>
      <c r="I60" s="49"/>
      <c r="J60" s="70" t="s">
        <v>39</v>
      </c>
      <c r="K60" s="70"/>
      <c r="L60" s="93"/>
      <c r="M60" s="93"/>
      <c r="N60" s="93"/>
      <c r="O60" s="93"/>
      <c r="P60" s="93"/>
      <c r="Q60" s="93"/>
      <c r="R60" s="93"/>
      <c r="S60" s="49"/>
    </row>
    <row r="61" spans="2:19" ht="7.9" customHeight="1" outlineLevel="1" x14ac:dyDescent="0.3">
      <c r="B61" s="49"/>
      <c r="C61" s="59"/>
      <c r="D61" s="49"/>
      <c r="E61" s="70"/>
      <c r="F61" s="49"/>
      <c r="G61" s="49"/>
      <c r="H61" s="49"/>
      <c r="I61" s="49"/>
      <c r="J61" s="49"/>
      <c r="K61" s="49"/>
      <c r="L61" s="49"/>
      <c r="M61" s="49"/>
      <c r="N61" s="49"/>
      <c r="O61" s="49"/>
      <c r="P61" s="49"/>
      <c r="Q61" s="49"/>
      <c r="R61" s="49"/>
      <c r="S61" s="49"/>
    </row>
    <row r="62" spans="2:19" ht="14.45" customHeight="1" outlineLevel="1" x14ac:dyDescent="0.3">
      <c r="B62" s="49"/>
      <c r="C62" s="97" t="s">
        <v>73</v>
      </c>
      <c r="D62" s="49"/>
      <c r="E62" s="92" t="s">
        <v>52</v>
      </c>
      <c r="F62" s="49"/>
      <c r="G62" s="49"/>
      <c r="H62" s="49"/>
      <c r="I62" s="98" t="s">
        <v>190</v>
      </c>
      <c r="J62" s="70" t="s">
        <v>39</v>
      </c>
      <c r="K62" s="49"/>
      <c r="L62" s="93"/>
      <c r="M62" s="93"/>
      <c r="N62" s="49"/>
      <c r="O62" s="49"/>
      <c r="P62" s="49"/>
      <c r="Q62" s="49"/>
      <c r="R62" s="49"/>
      <c r="S62" s="49"/>
    </row>
    <row r="63" spans="2:19" ht="7.9" customHeight="1" outlineLevel="1" x14ac:dyDescent="0.3">
      <c r="B63" s="49"/>
      <c r="C63" s="59"/>
      <c r="D63" s="49"/>
      <c r="E63" s="70"/>
      <c r="F63" s="49"/>
      <c r="G63" s="49"/>
      <c r="H63" s="49"/>
      <c r="I63" s="49"/>
      <c r="J63" s="49"/>
      <c r="K63" s="49"/>
      <c r="L63" s="49"/>
      <c r="M63" s="49"/>
      <c r="N63" s="49"/>
      <c r="O63" s="49"/>
      <c r="P63" s="49"/>
      <c r="Q63" s="49"/>
      <c r="R63" s="49"/>
      <c r="S63" s="49"/>
    </row>
    <row r="64" spans="2:19" outlineLevel="1" x14ac:dyDescent="0.3">
      <c r="B64" s="49"/>
      <c r="C64" s="97" t="s">
        <v>60</v>
      </c>
      <c r="D64" s="49"/>
      <c r="E64" s="92" t="s">
        <v>52</v>
      </c>
      <c r="F64" s="49"/>
      <c r="G64" s="49"/>
      <c r="H64" s="49"/>
      <c r="I64" s="49"/>
      <c r="J64" s="70"/>
      <c r="K64" s="70"/>
      <c r="L64" s="259">
        <f>SUM(L65:L67)</f>
        <v>0</v>
      </c>
      <c r="M64" s="259">
        <f t="shared" ref="M64:R64" si="6">SUM(M65:M67)</f>
        <v>0</v>
      </c>
      <c r="N64" s="259">
        <f t="shared" si="6"/>
        <v>0</v>
      </c>
      <c r="O64" s="259">
        <f t="shared" si="6"/>
        <v>0</v>
      </c>
      <c r="P64" s="259">
        <f t="shared" si="6"/>
        <v>0</v>
      </c>
      <c r="Q64" s="259">
        <f t="shared" si="6"/>
        <v>0</v>
      </c>
      <c r="R64" s="259">
        <f t="shared" si="6"/>
        <v>0</v>
      </c>
      <c r="S64" s="49"/>
    </row>
    <row r="65" spans="2:19" outlineLevel="1" x14ac:dyDescent="0.3">
      <c r="B65" s="49"/>
      <c r="C65" s="91" t="s">
        <v>61</v>
      </c>
      <c r="D65" s="49"/>
      <c r="E65" s="92" t="s">
        <v>52</v>
      </c>
      <c r="F65" s="49"/>
      <c r="G65" s="49"/>
      <c r="H65" s="49"/>
      <c r="I65" s="49"/>
      <c r="J65" s="70" t="s">
        <v>39</v>
      </c>
      <c r="K65" s="70"/>
      <c r="L65" s="93"/>
      <c r="M65" s="93"/>
      <c r="N65" s="93"/>
      <c r="O65" s="93"/>
      <c r="P65" s="93"/>
      <c r="Q65" s="93"/>
      <c r="R65" s="93"/>
      <c r="S65" s="49"/>
    </row>
    <row r="66" spans="2:19" outlineLevel="1" x14ac:dyDescent="0.3">
      <c r="B66" s="49"/>
      <c r="C66" s="91" t="s">
        <v>61</v>
      </c>
      <c r="D66" s="49"/>
      <c r="E66" s="92" t="s">
        <v>52</v>
      </c>
      <c r="F66" s="49"/>
      <c r="G66" s="49"/>
      <c r="H66" s="49"/>
      <c r="I66" s="49"/>
      <c r="J66" s="70" t="s">
        <v>39</v>
      </c>
      <c r="K66" s="70"/>
      <c r="L66" s="93"/>
      <c r="M66" s="93"/>
      <c r="N66" s="93"/>
      <c r="O66" s="93"/>
      <c r="P66" s="93"/>
      <c r="Q66" s="93"/>
      <c r="R66" s="93"/>
      <c r="S66" s="49"/>
    </row>
    <row r="67" spans="2:19" outlineLevel="1" x14ac:dyDescent="0.3">
      <c r="B67" s="49"/>
      <c r="C67" s="91" t="s">
        <v>61</v>
      </c>
      <c r="D67" s="49"/>
      <c r="E67" s="92" t="s">
        <v>52</v>
      </c>
      <c r="F67" s="49"/>
      <c r="G67" s="49"/>
      <c r="H67" s="49"/>
      <c r="I67" s="49"/>
      <c r="J67" s="70" t="s">
        <v>39</v>
      </c>
      <c r="K67" s="70"/>
      <c r="L67" s="93"/>
      <c r="M67" s="93"/>
      <c r="N67" s="93"/>
      <c r="O67" s="93"/>
      <c r="P67" s="93"/>
      <c r="Q67" s="93"/>
      <c r="R67" s="93"/>
      <c r="S67" s="49"/>
    </row>
    <row r="68" spans="2:19" outlineLevel="1" x14ac:dyDescent="0.3">
      <c r="B68" s="49"/>
      <c r="C68" s="59"/>
      <c r="D68" s="49"/>
      <c r="E68" s="70"/>
      <c r="F68" s="49"/>
      <c r="G68" s="49"/>
      <c r="H68" s="49"/>
      <c r="I68" s="49"/>
      <c r="J68" s="49"/>
      <c r="K68" s="49"/>
      <c r="L68" s="49"/>
      <c r="M68" s="49"/>
      <c r="N68" s="49"/>
      <c r="O68" s="49"/>
      <c r="P68" s="49"/>
      <c r="Q68" s="49"/>
      <c r="R68" s="49"/>
      <c r="S68" s="49"/>
    </row>
    <row r="69" spans="2:19" ht="33" outlineLevel="1" x14ac:dyDescent="0.3">
      <c r="B69" s="49"/>
      <c r="C69" s="95" t="s">
        <v>62</v>
      </c>
      <c r="D69" s="49"/>
      <c r="E69" s="96" t="s">
        <v>52</v>
      </c>
      <c r="F69" s="49"/>
      <c r="G69" s="49"/>
      <c r="H69" s="49"/>
      <c r="I69" s="49"/>
      <c r="J69" s="70"/>
      <c r="K69" s="70"/>
      <c r="L69" s="258">
        <f>L50+L51+L53+L54+L56+L60+L64+L62</f>
        <v>0</v>
      </c>
      <c r="M69" s="258">
        <f t="shared" ref="M69:O69" si="7">M50+M51+M53+M54+M56+M60+M64+M62</f>
        <v>0</v>
      </c>
      <c r="N69" s="258">
        <f t="shared" si="7"/>
        <v>0</v>
      </c>
      <c r="O69" s="258">
        <f t="shared" si="7"/>
        <v>0</v>
      </c>
      <c r="P69" s="258">
        <f t="shared" ref="P69:R69" si="8">P50+P51+P53+P54+P56+P60+P64</f>
        <v>0</v>
      </c>
      <c r="Q69" s="258">
        <f t="shared" si="8"/>
        <v>0</v>
      </c>
      <c r="R69" s="258">
        <f t="shared" si="8"/>
        <v>0</v>
      </c>
      <c r="S69" s="49"/>
    </row>
    <row r="70" spans="2:19" x14ac:dyDescent="0.3">
      <c r="B70" s="49"/>
      <c r="C70" s="59"/>
      <c r="D70" s="49"/>
      <c r="E70" s="70"/>
      <c r="F70" s="49"/>
      <c r="G70" s="49"/>
      <c r="H70" s="49"/>
      <c r="I70" s="49"/>
      <c r="J70" s="49"/>
      <c r="K70" s="49"/>
      <c r="L70" s="49"/>
      <c r="M70" s="49"/>
      <c r="N70" s="49"/>
      <c r="O70" s="49"/>
      <c r="P70" s="49"/>
      <c r="Q70" s="49"/>
      <c r="R70" s="49"/>
      <c r="S70" s="49"/>
    </row>
    <row r="71" spans="2:19" x14ac:dyDescent="0.3">
      <c r="B71" s="49"/>
      <c r="C71" s="59"/>
      <c r="D71" s="49"/>
      <c r="E71" s="70"/>
      <c r="F71" s="49"/>
      <c r="G71" s="49"/>
      <c r="H71" s="49"/>
      <c r="I71" s="49"/>
      <c r="J71" s="49"/>
      <c r="K71" s="49"/>
      <c r="L71" s="49"/>
      <c r="M71" s="49"/>
      <c r="N71" s="49"/>
      <c r="O71" s="49"/>
      <c r="P71" s="49"/>
      <c r="Q71" s="49"/>
      <c r="R71" s="49"/>
      <c r="S71" s="49"/>
    </row>
    <row r="72" spans="2:19" ht="30.6" customHeight="1" x14ac:dyDescent="0.3">
      <c r="B72" s="49"/>
      <c r="C72" s="363" t="s">
        <v>166</v>
      </c>
      <c r="D72" s="364"/>
      <c r="E72" s="364"/>
      <c r="F72" s="364"/>
      <c r="G72" s="364"/>
      <c r="H72" s="364"/>
      <c r="I72" s="365"/>
      <c r="J72" s="49"/>
      <c r="K72" s="49"/>
      <c r="L72" s="49"/>
      <c r="M72" s="49"/>
      <c r="N72" s="49"/>
      <c r="O72" s="49"/>
      <c r="P72" s="49"/>
      <c r="Q72" s="49"/>
      <c r="R72" s="49"/>
      <c r="S72" s="49"/>
    </row>
    <row r="73" spans="2:19" ht="15" customHeight="1" x14ac:dyDescent="0.3">
      <c r="B73" s="49"/>
      <c r="C73" s="59"/>
      <c r="D73" s="59"/>
      <c r="E73" s="59"/>
      <c r="F73" s="59"/>
      <c r="G73" s="59"/>
      <c r="H73" s="59"/>
      <c r="I73" s="59"/>
      <c r="J73" s="49"/>
      <c r="K73" s="49"/>
      <c r="L73" s="49"/>
      <c r="M73" s="49"/>
      <c r="N73" s="49"/>
      <c r="O73" s="49"/>
      <c r="P73" s="49"/>
      <c r="Q73" s="49"/>
      <c r="R73" s="49"/>
      <c r="S73" s="49"/>
    </row>
    <row r="74" spans="2:19" ht="33" outlineLevel="1" x14ac:dyDescent="0.3">
      <c r="B74" s="49"/>
      <c r="C74" s="89" t="s">
        <v>167</v>
      </c>
      <c r="D74" s="49"/>
      <c r="E74" s="99" t="s">
        <v>63</v>
      </c>
      <c r="F74" s="49"/>
      <c r="G74" s="49"/>
      <c r="H74" s="99" t="s">
        <v>51</v>
      </c>
      <c r="I74" s="99" t="s">
        <v>49</v>
      </c>
      <c r="J74" s="49"/>
      <c r="K74" s="100"/>
      <c r="L74" s="366" t="s">
        <v>188</v>
      </c>
      <c r="M74" s="366"/>
      <c r="N74" s="366"/>
      <c r="O74" s="366"/>
      <c r="P74" s="366"/>
      <c r="Q74" s="366"/>
      <c r="R74" s="366"/>
      <c r="S74" s="49"/>
    </row>
    <row r="75" spans="2:19" outlineLevel="1" x14ac:dyDescent="0.3">
      <c r="B75" s="49"/>
      <c r="C75" s="28" t="s">
        <v>50</v>
      </c>
      <c r="D75" s="49"/>
      <c r="E75" s="92" t="s">
        <v>52</v>
      </c>
      <c r="F75" s="49"/>
      <c r="G75" s="49"/>
      <c r="H75" s="101"/>
      <c r="I75" s="102"/>
      <c r="J75" s="49"/>
      <c r="K75" s="70"/>
      <c r="L75" s="319">
        <f>IF(L$13="Implementare",0,IF(L$9&lt;=$I75,$H75/$I75,0))</f>
        <v>0</v>
      </c>
      <c r="M75" s="319">
        <f t="shared" ref="M75:Q95" si="9">IF(M$13="Implementare",0,IF(M$9&lt;=$I75,$H75/$I75,0))</f>
        <v>0</v>
      </c>
      <c r="N75" s="319">
        <f t="shared" si="9"/>
        <v>0</v>
      </c>
      <c r="O75" s="319">
        <f t="shared" si="9"/>
        <v>0</v>
      </c>
      <c r="P75" s="319">
        <f t="shared" si="9"/>
        <v>0</v>
      </c>
      <c r="Q75" s="319">
        <f t="shared" si="9"/>
        <v>0</v>
      </c>
      <c r="R75" s="319">
        <f>IF(R$13="Implementare",0,IF(AND(R$9&lt;=$I75,R$9&gt;0),$H75/$I75,0))</f>
        <v>0</v>
      </c>
      <c r="S75" s="49"/>
    </row>
    <row r="76" spans="2:19" outlineLevel="1" x14ac:dyDescent="0.3">
      <c r="B76" s="49"/>
      <c r="C76" s="28" t="s">
        <v>50</v>
      </c>
      <c r="D76" s="49"/>
      <c r="E76" s="92" t="s">
        <v>52</v>
      </c>
      <c r="F76" s="49"/>
      <c r="G76" s="49"/>
      <c r="H76" s="103"/>
      <c r="I76" s="104"/>
      <c r="J76" s="49"/>
      <c r="K76" s="70"/>
      <c r="L76" s="259">
        <f t="shared" ref="L76:Q114" si="10">IF(L$13="Implementare",0,IF(L$9&lt;=$I76,$H76/$I76,0))</f>
        <v>0</v>
      </c>
      <c r="M76" s="259">
        <f t="shared" si="9"/>
        <v>0</v>
      </c>
      <c r="N76" s="259">
        <f t="shared" si="9"/>
        <v>0</v>
      </c>
      <c r="O76" s="259">
        <f t="shared" si="9"/>
        <v>0</v>
      </c>
      <c r="P76" s="259">
        <f t="shared" si="9"/>
        <v>0</v>
      </c>
      <c r="Q76" s="259">
        <f t="shared" si="9"/>
        <v>0</v>
      </c>
      <c r="R76" s="319">
        <f t="shared" ref="R76:R80" si="11">IF(R$13="Implementare",0,IF(AND(R$9&lt;=$I76,R$9&gt;0),$H76/$I76,0))</f>
        <v>0</v>
      </c>
      <c r="S76" s="49"/>
    </row>
    <row r="77" spans="2:19" outlineLevel="1" x14ac:dyDescent="0.3">
      <c r="B77" s="49"/>
      <c r="C77" s="28" t="s">
        <v>50</v>
      </c>
      <c r="D77" s="49"/>
      <c r="E77" s="92" t="s">
        <v>52</v>
      </c>
      <c r="F77" s="49"/>
      <c r="G77" s="49"/>
      <c r="H77" s="103"/>
      <c r="I77" s="104"/>
      <c r="J77" s="49"/>
      <c r="K77" s="70"/>
      <c r="L77" s="259">
        <f t="shared" si="10"/>
        <v>0</v>
      </c>
      <c r="M77" s="259">
        <f t="shared" si="9"/>
        <v>0</v>
      </c>
      <c r="N77" s="259">
        <f t="shared" si="9"/>
        <v>0</v>
      </c>
      <c r="O77" s="259">
        <f t="shared" si="9"/>
        <v>0</v>
      </c>
      <c r="P77" s="259">
        <f t="shared" si="9"/>
        <v>0</v>
      </c>
      <c r="Q77" s="259">
        <f t="shared" si="9"/>
        <v>0</v>
      </c>
      <c r="R77" s="319">
        <f t="shared" si="11"/>
        <v>0</v>
      </c>
      <c r="S77" s="49"/>
    </row>
    <row r="78" spans="2:19" outlineLevel="1" x14ac:dyDescent="0.3">
      <c r="B78" s="49"/>
      <c r="C78" s="28" t="s">
        <v>50</v>
      </c>
      <c r="D78" s="49"/>
      <c r="E78" s="92" t="s">
        <v>52</v>
      </c>
      <c r="F78" s="49"/>
      <c r="G78" s="49"/>
      <c r="H78" s="103"/>
      <c r="I78" s="104"/>
      <c r="J78" s="49"/>
      <c r="K78" s="70"/>
      <c r="L78" s="259">
        <f t="shared" si="10"/>
        <v>0</v>
      </c>
      <c r="M78" s="259">
        <f t="shared" si="9"/>
        <v>0</v>
      </c>
      <c r="N78" s="259">
        <f t="shared" si="9"/>
        <v>0</v>
      </c>
      <c r="O78" s="259">
        <f t="shared" si="9"/>
        <v>0</v>
      </c>
      <c r="P78" s="259">
        <f t="shared" si="9"/>
        <v>0</v>
      </c>
      <c r="Q78" s="259">
        <f t="shared" si="9"/>
        <v>0</v>
      </c>
      <c r="R78" s="319">
        <f t="shared" si="11"/>
        <v>0</v>
      </c>
      <c r="S78" s="49"/>
    </row>
    <row r="79" spans="2:19" outlineLevel="1" x14ac:dyDescent="0.3">
      <c r="B79" s="49"/>
      <c r="C79" s="28" t="s">
        <v>50</v>
      </c>
      <c r="D79" s="49"/>
      <c r="E79" s="92" t="s">
        <v>52</v>
      </c>
      <c r="F79" s="49"/>
      <c r="G79" s="49"/>
      <c r="H79" s="103"/>
      <c r="I79" s="104"/>
      <c r="J79" s="49"/>
      <c r="K79" s="70"/>
      <c r="L79" s="259">
        <f t="shared" si="10"/>
        <v>0</v>
      </c>
      <c r="M79" s="259">
        <f t="shared" si="9"/>
        <v>0</v>
      </c>
      <c r="N79" s="259">
        <f t="shared" si="9"/>
        <v>0</v>
      </c>
      <c r="O79" s="259">
        <f t="shared" si="9"/>
        <v>0</v>
      </c>
      <c r="P79" s="259">
        <f t="shared" si="9"/>
        <v>0</v>
      </c>
      <c r="Q79" s="259">
        <f t="shared" si="9"/>
        <v>0</v>
      </c>
      <c r="R79" s="319">
        <f t="shared" si="11"/>
        <v>0</v>
      </c>
      <c r="S79" s="49"/>
    </row>
    <row r="80" spans="2:19" outlineLevel="1" x14ac:dyDescent="0.3">
      <c r="B80" s="49"/>
      <c r="C80" s="28" t="s">
        <v>50</v>
      </c>
      <c r="D80" s="49"/>
      <c r="E80" s="92" t="s">
        <v>52</v>
      </c>
      <c r="F80" s="49"/>
      <c r="G80" s="49"/>
      <c r="H80" s="103"/>
      <c r="I80" s="104"/>
      <c r="J80" s="49"/>
      <c r="K80" s="70"/>
      <c r="L80" s="259">
        <f t="shared" si="10"/>
        <v>0</v>
      </c>
      <c r="M80" s="259">
        <f t="shared" si="9"/>
        <v>0</v>
      </c>
      <c r="N80" s="259">
        <f t="shared" si="9"/>
        <v>0</v>
      </c>
      <c r="O80" s="259">
        <f t="shared" si="9"/>
        <v>0</v>
      </c>
      <c r="P80" s="259">
        <f t="shared" si="9"/>
        <v>0</v>
      </c>
      <c r="Q80" s="259">
        <f t="shared" si="9"/>
        <v>0</v>
      </c>
      <c r="R80" s="319">
        <f t="shared" si="11"/>
        <v>0</v>
      </c>
      <c r="S80" s="49"/>
    </row>
    <row r="81" spans="2:19" ht="25.9" customHeight="1" outlineLevel="1" x14ac:dyDescent="0.3">
      <c r="B81" s="49"/>
      <c r="C81" s="45" t="s">
        <v>5</v>
      </c>
      <c r="D81" s="49"/>
      <c r="E81" s="105" t="s">
        <v>52</v>
      </c>
      <c r="F81" s="49"/>
      <c r="G81" s="49"/>
      <c r="H81" s="315">
        <f>SUM(H75:H80)</f>
        <v>0</v>
      </c>
      <c r="I81" s="106"/>
      <c r="J81" s="49"/>
      <c r="K81" s="70"/>
      <c r="L81" s="260">
        <f>SUM(L75:L80)</f>
        <v>0</v>
      </c>
      <c r="M81" s="260">
        <f t="shared" ref="M81:R81" si="12">SUM(M75:M80)</f>
        <v>0</v>
      </c>
      <c r="N81" s="260">
        <f t="shared" si="12"/>
        <v>0</v>
      </c>
      <c r="O81" s="260">
        <f t="shared" si="12"/>
        <v>0</v>
      </c>
      <c r="P81" s="260">
        <f t="shared" si="12"/>
        <v>0</v>
      </c>
      <c r="Q81" s="260">
        <f t="shared" si="12"/>
        <v>0</v>
      </c>
      <c r="R81" s="260">
        <f t="shared" si="12"/>
        <v>0</v>
      </c>
      <c r="S81" s="49"/>
    </row>
    <row r="82" spans="2:19" outlineLevel="1" x14ac:dyDescent="0.3">
      <c r="B82" s="49"/>
      <c r="C82" s="46"/>
      <c r="D82" s="49"/>
      <c r="E82" s="70"/>
      <c r="F82" s="49"/>
      <c r="G82" s="49"/>
      <c r="H82" s="107"/>
      <c r="I82" s="70"/>
      <c r="J82" s="49"/>
      <c r="K82" s="70"/>
      <c r="L82" s="108"/>
      <c r="M82" s="108"/>
      <c r="N82" s="108"/>
      <c r="O82" s="108"/>
      <c r="P82" s="108"/>
      <c r="Q82" s="108"/>
      <c r="R82" s="108"/>
      <c r="S82" s="49"/>
    </row>
    <row r="83" spans="2:19" ht="42" customHeight="1" outlineLevel="1" x14ac:dyDescent="0.3">
      <c r="B83" s="49"/>
      <c r="C83" s="89" t="s">
        <v>186</v>
      </c>
      <c r="D83" s="49"/>
      <c r="E83" s="95" t="s">
        <v>52</v>
      </c>
      <c r="F83" s="49"/>
      <c r="G83" s="49"/>
      <c r="H83" s="100"/>
      <c r="I83" s="100"/>
      <c r="J83" s="49"/>
      <c r="K83" s="70"/>
      <c r="L83" s="109"/>
      <c r="M83" s="109"/>
      <c r="N83" s="109"/>
      <c r="O83" s="109"/>
      <c r="P83" s="109"/>
      <c r="Q83" s="109"/>
      <c r="R83" s="109"/>
      <c r="S83" s="49"/>
    </row>
    <row r="84" spans="2:19" outlineLevel="1" x14ac:dyDescent="0.3">
      <c r="B84" s="49"/>
      <c r="C84" s="46"/>
      <c r="D84" s="49"/>
      <c r="E84" s="70"/>
      <c r="F84" s="49"/>
      <c r="G84" s="49"/>
      <c r="H84" s="107"/>
      <c r="I84" s="70"/>
      <c r="J84" s="49"/>
      <c r="K84" s="70"/>
      <c r="L84" s="108"/>
      <c r="M84" s="108"/>
      <c r="N84" s="108"/>
      <c r="O84" s="108"/>
      <c r="P84" s="108"/>
      <c r="Q84" s="108"/>
      <c r="R84" s="108"/>
      <c r="S84" s="49"/>
    </row>
    <row r="85" spans="2:19" ht="33" outlineLevel="1" x14ac:dyDescent="0.3">
      <c r="B85" s="49"/>
      <c r="C85" s="89" t="s">
        <v>168</v>
      </c>
      <c r="D85" s="49"/>
      <c r="E85" s="99" t="s">
        <v>63</v>
      </c>
      <c r="F85" s="49"/>
      <c r="G85" s="49"/>
      <c r="H85" s="99" t="s">
        <v>51</v>
      </c>
      <c r="I85" s="99" t="s">
        <v>49</v>
      </c>
      <c r="J85" s="49"/>
      <c r="K85" s="70"/>
      <c r="L85" s="366" t="s">
        <v>189</v>
      </c>
      <c r="M85" s="366"/>
      <c r="N85" s="366"/>
      <c r="O85" s="366"/>
      <c r="P85" s="366"/>
      <c r="Q85" s="366"/>
      <c r="R85" s="366"/>
      <c r="S85" s="49"/>
    </row>
    <row r="86" spans="2:19" outlineLevel="1" x14ac:dyDescent="0.3">
      <c r="B86" s="49"/>
      <c r="C86" s="28" t="s">
        <v>50</v>
      </c>
      <c r="D86" s="49"/>
      <c r="E86" s="92" t="s">
        <v>52</v>
      </c>
      <c r="F86" s="49"/>
      <c r="G86" s="49"/>
      <c r="H86" s="103"/>
      <c r="I86" s="104"/>
      <c r="J86" s="49"/>
      <c r="K86" s="70"/>
      <c r="L86" s="259">
        <f t="shared" si="10"/>
        <v>0</v>
      </c>
      <c r="M86" s="259">
        <f t="shared" si="9"/>
        <v>0</v>
      </c>
      <c r="N86" s="259">
        <f t="shared" si="9"/>
        <v>0</v>
      </c>
      <c r="O86" s="259">
        <f t="shared" si="9"/>
        <v>0</v>
      </c>
      <c r="P86" s="259">
        <f t="shared" si="9"/>
        <v>0</v>
      </c>
      <c r="Q86" s="259">
        <f t="shared" si="9"/>
        <v>0</v>
      </c>
      <c r="R86" s="259">
        <f>IF(R$13="Implementare",0,IF(AND(R$9&lt;=$I86,R$9&gt;0),$H86/$I86,0))</f>
        <v>0</v>
      </c>
      <c r="S86" s="49"/>
    </row>
    <row r="87" spans="2:19" outlineLevel="1" x14ac:dyDescent="0.3">
      <c r="B87" s="49"/>
      <c r="C87" s="28" t="s">
        <v>50</v>
      </c>
      <c r="D87" s="49"/>
      <c r="E87" s="92" t="s">
        <v>52</v>
      </c>
      <c r="F87" s="49"/>
      <c r="G87" s="49"/>
      <c r="H87" s="103"/>
      <c r="I87" s="104"/>
      <c r="J87" s="49"/>
      <c r="K87" s="70"/>
      <c r="L87" s="259">
        <f t="shared" si="10"/>
        <v>0</v>
      </c>
      <c r="M87" s="259">
        <f t="shared" si="9"/>
        <v>0</v>
      </c>
      <c r="N87" s="259">
        <f t="shared" si="9"/>
        <v>0</v>
      </c>
      <c r="O87" s="259">
        <f t="shared" si="9"/>
        <v>0</v>
      </c>
      <c r="P87" s="259">
        <f t="shared" si="9"/>
        <v>0</v>
      </c>
      <c r="Q87" s="259">
        <f t="shared" si="9"/>
        <v>0</v>
      </c>
      <c r="R87" s="259">
        <f t="shared" ref="R87:R117" si="13">IF(R$13="Implementare",0,IF(AND(R$9&lt;=$I87,R$9&gt;0),$H87/$I87,0))</f>
        <v>0</v>
      </c>
      <c r="S87" s="49"/>
    </row>
    <row r="88" spans="2:19" outlineLevel="1" x14ac:dyDescent="0.3">
      <c r="B88" s="49"/>
      <c r="C88" s="28" t="s">
        <v>50</v>
      </c>
      <c r="D88" s="49"/>
      <c r="E88" s="92" t="s">
        <v>52</v>
      </c>
      <c r="F88" s="49"/>
      <c r="G88" s="49"/>
      <c r="H88" s="103"/>
      <c r="I88" s="104"/>
      <c r="J88" s="49"/>
      <c r="K88" s="70"/>
      <c r="L88" s="259">
        <f t="shared" si="10"/>
        <v>0</v>
      </c>
      <c r="M88" s="259">
        <f t="shared" si="9"/>
        <v>0</v>
      </c>
      <c r="N88" s="259">
        <f t="shared" si="9"/>
        <v>0</v>
      </c>
      <c r="O88" s="259">
        <f t="shared" si="9"/>
        <v>0</v>
      </c>
      <c r="P88" s="259">
        <f t="shared" si="9"/>
        <v>0</v>
      </c>
      <c r="Q88" s="259">
        <f t="shared" si="9"/>
        <v>0</v>
      </c>
      <c r="R88" s="259">
        <f t="shared" si="13"/>
        <v>0</v>
      </c>
      <c r="S88" s="49"/>
    </row>
    <row r="89" spans="2:19" outlineLevel="1" x14ac:dyDescent="0.3">
      <c r="B89" s="49"/>
      <c r="C89" s="28" t="s">
        <v>50</v>
      </c>
      <c r="D89" s="49"/>
      <c r="E89" s="92" t="s">
        <v>52</v>
      </c>
      <c r="F89" s="49"/>
      <c r="G89" s="49"/>
      <c r="H89" s="103"/>
      <c r="I89" s="104"/>
      <c r="J89" s="49"/>
      <c r="K89" s="70"/>
      <c r="L89" s="259">
        <f t="shared" si="10"/>
        <v>0</v>
      </c>
      <c r="M89" s="259">
        <f t="shared" si="9"/>
        <v>0</v>
      </c>
      <c r="N89" s="259">
        <f t="shared" si="9"/>
        <v>0</v>
      </c>
      <c r="O89" s="259">
        <f t="shared" si="9"/>
        <v>0</v>
      </c>
      <c r="P89" s="259">
        <f t="shared" si="9"/>
        <v>0</v>
      </c>
      <c r="Q89" s="259">
        <f t="shared" si="9"/>
        <v>0</v>
      </c>
      <c r="R89" s="259">
        <f t="shared" si="13"/>
        <v>0</v>
      </c>
      <c r="S89" s="49"/>
    </row>
    <row r="90" spans="2:19" outlineLevel="1" x14ac:dyDescent="0.3">
      <c r="B90" s="49"/>
      <c r="C90" s="28" t="s">
        <v>50</v>
      </c>
      <c r="D90" s="49"/>
      <c r="E90" s="92" t="s">
        <v>52</v>
      </c>
      <c r="F90" s="49"/>
      <c r="G90" s="49"/>
      <c r="H90" s="103"/>
      <c r="I90" s="104"/>
      <c r="J90" s="49"/>
      <c r="K90" s="70"/>
      <c r="L90" s="259">
        <f t="shared" si="10"/>
        <v>0</v>
      </c>
      <c r="M90" s="259">
        <f t="shared" si="9"/>
        <v>0</v>
      </c>
      <c r="N90" s="259">
        <f t="shared" si="9"/>
        <v>0</v>
      </c>
      <c r="O90" s="259">
        <f t="shared" si="9"/>
        <v>0</v>
      </c>
      <c r="P90" s="259">
        <f t="shared" si="9"/>
        <v>0</v>
      </c>
      <c r="Q90" s="259">
        <f t="shared" si="9"/>
        <v>0</v>
      </c>
      <c r="R90" s="259">
        <f t="shared" si="13"/>
        <v>0</v>
      </c>
      <c r="S90" s="49"/>
    </row>
    <row r="91" spans="2:19" outlineLevel="1" x14ac:dyDescent="0.3">
      <c r="B91" s="49"/>
      <c r="C91" s="28" t="s">
        <v>50</v>
      </c>
      <c r="D91" s="49"/>
      <c r="E91" s="92" t="s">
        <v>52</v>
      </c>
      <c r="F91" s="49"/>
      <c r="G91" s="49"/>
      <c r="H91" s="103"/>
      <c r="I91" s="104"/>
      <c r="J91" s="49"/>
      <c r="K91" s="70"/>
      <c r="L91" s="259">
        <f t="shared" si="10"/>
        <v>0</v>
      </c>
      <c r="M91" s="259">
        <f t="shared" si="9"/>
        <v>0</v>
      </c>
      <c r="N91" s="259">
        <f t="shared" si="9"/>
        <v>0</v>
      </c>
      <c r="O91" s="259">
        <f t="shared" si="9"/>
        <v>0</v>
      </c>
      <c r="P91" s="259">
        <f t="shared" si="9"/>
        <v>0</v>
      </c>
      <c r="Q91" s="259">
        <f t="shared" si="9"/>
        <v>0</v>
      </c>
      <c r="R91" s="259">
        <f t="shared" si="13"/>
        <v>0</v>
      </c>
      <c r="S91" s="49"/>
    </row>
    <row r="92" spans="2:19" outlineLevel="1" x14ac:dyDescent="0.3">
      <c r="B92" s="49"/>
      <c r="C92" s="28" t="s">
        <v>50</v>
      </c>
      <c r="D92" s="49"/>
      <c r="E92" s="92" t="s">
        <v>52</v>
      </c>
      <c r="F92" s="49"/>
      <c r="G92" s="49"/>
      <c r="H92" s="103"/>
      <c r="I92" s="104"/>
      <c r="J92" s="49"/>
      <c r="K92" s="70"/>
      <c r="L92" s="259">
        <f t="shared" si="10"/>
        <v>0</v>
      </c>
      <c r="M92" s="259">
        <f t="shared" si="9"/>
        <v>0</v>
      </c>
      <c r="N92" s="259">
        <f t="shared" si="9"/>
        <v>0</v>
      </c>
      <c r="O92" s="259">
        <f t="shared" si="9"/>
        <v>0</v>
      </c>
      <c r="P92" s="259">
        <f t="shared" si="9"/>
        <v>0</v>
      </c>
      <c r="Q92" s="259">
        <f t="shared" si="9"/>
        <v>0</v>
      </c>
      <c r="R92" s="259">
        <f t="shared" si="13"/>
        <v>0</v>
      </c>
      <c r="S92" s="49"/>
    </row>
    <row r="93" spans="2:19" outlineLevel="1" x14ac:dyDescent="0.3">
      <c r="B93" s="49"/>
      <c r="C93" s="28" t="s">
        <v>50</v>
      </c>
      <c r="D93" s="49"/>
      <c r="E93" s="92" t="s">
        <v>52</v>
      </c>
      <c r="F93" s="49"/>
      <c r="G93" s="49"/>
      <c r="H93" s="103"/>
      <c r="I93" s="104"/>
      <c r="J93" s="49"/>
      <c r="K93" s="70"/>
      <c r="L93" s="259">
        <f t="shared" si="10"/>
        <v>0</v>
      </c>
      <c r="M93" s="259">
        <f t="shared" si="9"/>
        <v>0</v>
      </c>
      <c r="N93" s="259">
        <f t="shared" si="9"/>
        <v>0</v>
      </c>
      <c r="O93" s="259">
        <f t="shared" si="9"/>
        <v>0</v>
      </c>
      <c r="P93" s="259">
        <f t="shared" si="9"/>
        <v>0</v>
      </c>
      <c r="Q93" s="259">
        <f t="shared" si="9"/>
        <v>0</v>
      </c>
      <c r="R93" s="259">
        <f t="shared" si="13"/>
        <v>0</v>
      </c>
      <c r="S93" s="49"/>
    </row>
    <row r="94" spans="2:19" outlineLevel="1" x14ac:dyDescent="0.3">
      <c r="B94" s="49"/>
      <c r="C94" s="28" t="s">
        <v>50</v>
      </c>
      <c r="D94" s="49"/>
      <c r="E94" s="92" t="s">
        <v>52</v>
      </c>
      <c r="F94" s="49"/>
      <c r="G94" s="49"/>
      <c r="H94" s="103"/>
      <c r="I94" s="104"/>
      <c r="J94" s="49"/>
      <c r="K94" s="70"/>
      <c r="L94" s="259">
        <f t="shared" si="10"/>
        <v>0</v>
      </c>
      <c r="M94" s="259">
        <f t="shared" si="9"/>
        <v>0</v>
      </c>
      <c r="N94" s="259">
        <f t="shared" si="9"/>
        <v>0</v>
      </c>
      <c r="O94" s="259">
        <f t="shared" si="9"/>
        <v>0</v>
      </c>
      <c r="P94" s="259">
        <f t="shared" si="9"/>
        <v>0</v>
      </c>
      <c r="Q94" s="259">
        <f t="shared" si="9"/>
        <v>0</v>
      </c>
      <c r="R94" s="259">
        <f t="shared" si="13"/>
        <v>0</v>
      </c>
      <c r="S94" s="49"/>
    </row>
    <row r="95" spans="2:19" outlineLevel="1" x14ac:dyDescent="0.3">
      <c r="B95" s="49"/>
      <c r="C95" s="28" t="s">
        <v>50</v>
      </c>
      <c r="D95" s="49"/>
      <c r="E95" s="92" t="s">
        <v>52</v>
      </c>
      <c r="F95" s="49"/>
      <c r="G95" s="49"/>
      <c r="H95" s="103"/>
      <c r="I95" s="104"/>
      <c r="J95" s="49"/>
      <c r="K95" s="70"/>
      <c r="L95" s="259">
        <f t="shared" si="10"/>
        <v>0</v>
      </c>
      <c r="M95" s="259">
        <f t="shared" si="9"/>
        <v>0</v>
      </c>
      <c r="N95" s="259">
        <f t="shared" si="9"/>
        <v>0</v>
      </c>
      <c r="O95" s="259">
        <f t="shared" si="9"/>
        <v>0</v>
      </c>
      <c r="P95" s="259">
        <f t="shared" si="9"/>
        <v>0</v>
      </c>
      <c r="Q95" s="259">
        <f t="shared" si="9"/>
        <v>0</v>
      </c>
      <c r="R95" s="259">
        <f t="shared" si="13"/>
        <v>0</v>
      </c>
      <c r="S95" s="49"/>
    </row>
    <row r="96" spans="2:19" outlineLevel="1" x14ac:dyDescent="0.3">
      <c r="B96" s="49"/>
      <c r="C96" s="28" t="s">
        <v>50</v>
      </c>
      <c r="D96" s="49"/>
      <c r="E96" s="92" t="s">
        <v>52</v>
      </c>
      <c r="F96" s="49"/>
      <c r="G96" s="49"/>
      <c r="H96" s="103"/>
      <c r="I96" s="104"/>
      <c r="J96" s="49"/>
      <c r="K96" s="70"/>
      <c r="L96" s="259">
        <f t="shared" si="10"/>
        <v>0</v>
      </c>
      <c r="M96" s="259">
        <f t="shared" si="10"/>
        <v>0</v>
      </c>
      <c r="N96" s="259">
        <f t="shared" si="10"/>
        <v>0</v>
      </c>
      <c r="O96" s="259">
        <f t="shared" si="10"/>
        <v>0</v>
      </c>
      <c r="P96" s="259">
        <f t="shared" si="10"/>
        <v>0</v>
      </c>
      <c r="Q96" s="259">
        <f t="shared" si="10"/>
        <v>0</v>
      </c>
      <c r="R96" s="259">
        <f t="shared" si="13"/>
        <v>0</v>
      </c>
      <c r="S96" s="49"/>
    </row>
    <row r="97" spans="2:19" outlineLevel="1" x14ac:dyDescent="0.3">
      <c r="B97" s="49"/>
      <c r="C97" s="28" t="s">
        <v>50</v>
      </c>
      <c r="D97" s="49"/>
      <c r="E97" s="92" t="s">
        <v>52</v>
      </c>
      <c r="F97" s="49"/>
      <c r="G97" s="49"/>
      <c r="H97" s="103"/>
      <c r="I97" s="104"/>
      <c r="J97" s="49"/>
      <c r="K97" s="70"/>
      <c r="L97" s="259">
        <f t="shared" si="10"/>
        <v>0</v>
      </c>
      <c r="M97" s="259">
        <f t="shared" si="10"/>
        <v>0</v>
      </c>
      <c r="N97" s="259">
        <f t="shared" si="10"/>
        <v>0</v>
      </c>
      <c r="O97" s="259">
        <f t="shared" si="10"/>
        <v>0</v>
      </c>
      <c r="P97" s="259">
        <f t="shared" si="10"/>
        <v>0</v>
      </c>
      <c r="Q97" s="259">
        <f t="shared" si="10"/>
        <v>0</v>
      </c>
      <c r="R97" s="259">
        <f t="shared" si="13"/>
        <v>0</v>
      </c>
      <c r="S97" s="49"/>
    </row>
    <row r="98" spans="2:19" outlineLevel="1" x14ac:dyDescent="0.3">
      <c r="B98" s="49"/>
      <c r="C98" s="28" t="s">
        <v>50</v>
      </c>
      <c r="D98" s="49"/>
      <c r="E98" s="92" t="s">
        <v>52</v>
      </c>
      <c r="F98" s="49"/>
      <c r="G98" s="49"/>
      <c r="H98" s="103"/>
      <c r="I98" s="104"/>
      <c r="J98" s="49"/>
      <c r="K98" s="70"/>
      <c r="L98" s="259">
        <f t="shared" si="10"/>
        <v>0</v>
      </c>
      <c r="M98" s="259">
        <f t="shared" si="10"/>
        <v>0</v>
      </c>
      <c r="N98" s="259">
        <f t="shared" si="10"/>
        <v>0</v>
      </c>
      <c r="O98" s="259">
        <f t="shared" si="10"/>
        <v>0</v>
      </c>
      <c r="P98" s="259">
        <f t="shared" si="10"/>
        <v>0</v>
      </c>
      <c r="Q98" s="259">
        <f t="shared" si="10"/>
        <v>0</v>
      </c>
      <c r="R98" s="259">
        <f t="shared" si="13"/>
        <v>0</v>
      </c>
      <c r="S98" s="49"/>
    </row>
    <row r="99" spans="2:19" outlineLevel="1" x14ac:dyDescent="0.3">
      <c r="B99" s="49"/>
      <c r="C99" s="28" t="s">
        <v>50</v>
      </c>
      <c r="D99" s="49"/>
      <c r="E99" s="92" t="s">
        <v>52</v>
      </c>
      <c r="F99" s="49"/>
      <c r="G99" s="49"/>
      <c r="H99" s="103"/>
      <c r="I99" s="104"/>
      <c r="J99" s="49"/>
      <c r="K99" s="70"/>
      <c r="L99" s="259">
        <f t="shared" si="10"/>
        <v>0</v>
      </c>
      <c r="M99" s="259">
        <f t="shared" si="10"/>
        <v>0</v>
      </c>
      <c r="N99" s="259">
        <f t="shared" si="10"/>
        <v>0</v>
      </c>
      <c r="O99" s="259">
        <f t="shared" si="10"/>
        <v>0</v>
      </c>
      <c r="P99" s="259">
        <f t="shared" si="10"/>
        <v>0</v>
      </c>
      <c r="Q99" s="259">
        <f t="shared" si="10"/>
        <v>0</v>
      </c>
      <c r="R99" s="259">
        <f t="shared" si="13"/>
        <v>0</v>
      </c>
      <c r="S99" s="49"/>
    </row>
    <row r="100" spans="2:19" outlineLevel="1" x14ac:dyDescent="0.3">
      <c r="B100" s="49"/>
      <c r="C100" s="28" t="s">
        <v>50</v>
      </c>
      <c r="D100" s="49"/>
      <c r="E100" s="92" t="s">
        <v>52</v>
      </c>
      <c r="F100" s="49"/>
      <c r="G100" s="49"/>
      <c r="H100" s="103"/>
      <c r="I100" s="104"/>
      <c r="J100" s="49"/>
      <c r="K100" s="70"/>
      <c r="L100" s="259">
        <f t="shared" si="10"/>
        <v>0</v>
      </c>
      <c r="M100" s="259">
        <f t="shared" si="10"/>
        <v>0</v>
      </c>
      <c r="N100" s="259">
        <f t="shared" si="10"/>
        <v>0</v>
      </c>
      <c r="O100" s="259">
        <f t="shared" si="10"/>
        <v>0</v>
      </c>
      <c r="P100" s="259">
        <f t="shared" si="10"/>
        <v>0</v>
      </c>
      <c r="Q100" s="259">
        <f t="shared" si="10"/>
        <v>0</v>
      </c>
      <c r="R100" s="259">
        <f t="shared" si="13"/>
        <v>0</v>
      </c>
      <c r="S100" s="49"/>
    </row>
    <row r="101" spans="2:19" outlineLevel="1" x14ac:dyDescent="0.3">
      <c r="B101" s="49"/>
      <c r="C101" s="28" t="s">
        <v>50</v>
      </c>
      <c r="D101" s="49"/>
      <c r="E101" s="92" t="s">
        <v>52</v>
      </c>
      <c r="F101" s="49"/>
      <c r="G101" s="49"/>
      <c r="H101" s="103"/>
      <c r="I101" s="104"/>
      <c r="J101" s="49"/>
      <c r="K101" s="70"/>
      <c r="L101" s="259">
        <f t="shared" si="10"/>
        <v>0</v>
      </c>
      <c r="M101" s="259">
        <f t="shared" si="10"/>
        <v>0</v>
      </c>
      <c r="N101" s="259">
        <f t="shared" si="10"/>
        <v>0</v>
      </c>
      <c r="O101" s="259">
        <f t="shared" si="10"/>
        <v>0</v>
      </c>
      <c r="P101" s="259">
        <f t="shared" si="10"/>
        <v>0</v>
      </c>
      <c r="Q101" s="259">
        <f t="shared" si="10"/>
        <v>0</v>
      </c>
      <c r="R101" s="259">
        <f t="shared" si="13"/>
        <v>0</v>
      </c>
      <c r="S101" s="49"/>
    </row>
    <row r="102" spans="2:19" outlineLevel="1" x14ac:dyDescent="0.3">
      <c r="B102" s="49"/>
      <c r="C102" s="28" t="s">
        <v>50</v>
      </c>
      <c r="D102" s="49"/>
      <c r="E102" s="92" t="s">
        <v>52</v>
      </c>
      <c r="F102" s="49"/>
      <c r="G102" s="49"/>
      <c r="H102" s="103"/>
      <c r="I102" s="104"/>
      <c r="J102" s="49"/>
      <c r="K102" s="70"/>
      <c r="L102" s="259">
        <f t="shared" si="10"/>
        <v>0</v>
      </c>
      <c r="M102" s="259">
        <f t="shared" si="10"/>
        <v>0</v>
      </c>
      <c r="N102" s="259">
        <f t="shared" si="10"/>
        <v>0</v>
      </c>
      <c r="O102" s="259">
        <f t="shared" si="10"/>
        <v>0</v>
      </c>
      <c r="P102" s="259">
        <f t="shared" si="10"/>
        <v>0</v>
      </c>
      <c r="Q102" s="259">
        <f t="shared" si="10"/>
        <v>0</v>
      </c>
      <c r="R102" s="259">
        <f t="shared" si="13"/>
        <v>0</v>
      </c>
      <c r="S102" s="49"/>
    </row>
    <row r="103" spans="2:19" outlineLevel="1" x14ac:dyDescent="0.3">
      <c r="B103" s="49"/>
      <c r="C103" s="28" t="s">
        <v>50</v>
      </c>
      <c r="D103" s="49"/>
      <c r="E103" s="92" t="s">
        <v>52</v>
      </c>
      <c r="F103" s="49"/>
      <c r="G103" s="49"/>
      <c r="H103" s="103"/>
      <c r="I103" s="104"/>
      <c r="J103" s="49"/>
      <c r="K103" s="70"/>
      <c r="L103" s="259">
        <f t="shared" si="10"/>
        <v>0</v>
      </c>
      <c r="M103" s="259">
        <f t="shared" si="10"/>
        <v>0</v>
      </c>
      <c r="N103" s="259">
        <f t="shared" si="10"/>
        <v>0</v>
      </c>
      <c r="O103" s="259">
        <f t="shared" si="10"/>
        <v>0</v>
      </c>
      <c r="P103" s="259">
        <f t="shared" si="10"/>
        <v>0</v>
      </c>
      <c r="Q103" s="259">
        <f t="shared" si="10"/>
        <v>0</v>
      </c>
      <c r="R103" s="259">
        <f t="shared" si="13"/>
        <v>0</v>
      </c>
      <c r="S103" s="49"/>
    </row>
    <row r="104" spans="2:19" outlineLevel="1" x14ac:dyDescent="0.3">
      <c r="B104" s="49"/>
      <c r="C104" s="28" t="s">
        <v>50</v>
      </c>
      <c r="D104" s="49"/>
      <c r="E104" s="92" t="s">
        <v>52</v>
      </c>
      <c r="F104" s="49"/>
      <c r="G104" s="49"/>
      <c r="H104" s="103"/>
      <c r="I104" s="104"/>
      <c r="J104" s="49"/>
      <c r="K104" s="70"/>
      <c r="L104" s="259">
        <f t="shared" si="10"/>
        <v>0</v>
      </c>
      <c r="M104" s="259">
        <f t="shared" si="10"/>
        <v>0</v>
      </c>
      <c r="N104" s="259">
        <f t="shared" si="10"/>
        <v>0</v>
      </c>
      <c r="O104" s="259">
        <f t="shared" si="10"/>
        <v>0</v>
      </c>
      <c r="P104" s="259">
        <f t="shared" si="10"/>
        <v>0</v>
      </c>
      <c r="Q104" s="259">
        <f t="shared" si="10"/>
        <v>0</v>
      </c>
      <c r="R104" s="259">
        <f t="shared" si="13"/>
        <v>0</v>
      </c>
      <c r="S104" s="49"/>
    </row>
    <row r="105" spans="2:19" outlineLevel="1" x14ac:dyDescent="0.3">
      <c r="B105" s="49"/>
      <c r="C105" s="28" t="s">
        <v>50</v>
      </c>
      <c r="D105" s="49"/>
      <c r="E105" s="92" t="s">
        <v>52</v>
      </c>
      <c r="F105" s="49"/>
      <c r="G105" s="49"/>
      <c r="H105" s="103"/>
      <c r="I105" s="104"/>
      <c r="J105" s="49"/>
      <c r="K105" s="70"/>
      <c r="L105" s="259">
        <f t="shared" si="10"/>
        <v>0</v>
      </c>
      <c r="M105" s="259">
        <f t="shared" si="10"/>
        <v>0</v>
      </c>
      <c r="N105" s="259">
        <f t="shared" si="10"/>
        <v>0</v>
      </c>
      <c r="O105" s="259">
        <f t="shared" si="10"/>
        <v>0</v>
      </c>
      <c r="P105" s="259">
        <f t="shared" si="10"/>
        <v>0</v>
      </c>
      <c r="Q105" s="259">
        <f t="shared" si="10"/>
        <v>0</v>
      </c>
      <c r="R105" s="259">
        <f t="shared" si="13"/>
        <v>0</v>
      </c>
      <c r="S105" s="49"/>
    </row>
    <row r="106" spans="2:19" outlineLevel="1" x14ac:dyDescent="0.3">
      <c r="B106" s="49"/>
      <c r="C106" s="28" t="s">
        <v>50</v>
      </c>
      <c r="D106" s="49"/>
      <c r="E106" s="92" t="s">
        <v>52</v>
      </c>
      <c r="F106" s="49"/>
      <c r="G106" s="49"/>
      <c r="H106" s="103"/>
      <c r="I106" s="104"/>
      <c r="J106" s="49"/>
      <c r="K106" s="70"/>
      <c r="L106" s="259">
        <f t="shared" si="10"/>
        <v>0</v>
      </c>
      <c r="M106" s="259">
        <f t="shared" si="10"/>
        <v>0</v>
      </c>
      <c r="N106" s="259">
        <f t="shared" si="10"/>
        <v>0</v>
      </c>
      <c r="O106" s="259">
        <f t="shared" si="10"/>
        <v>0</v>
      </c>
      <c r="P106" s="259">
        <f t="shared" si="10"/>
        <v>0</v>
      </c>
      <c r="Q106" s="259">
        <f t="shared" si="10"/>
        <v>0</v>
      </c>
      <c r="R106" s="259">
        <f t="shared" si="13"/>
        <v>0</v>
      </c>
      <c r="S106" s="49"/>
    </row>
    <row r="107" spans="2:19" outlineLevel="1" x14ac:dyDescent="0.3">
      <c r="B107" s="49"/>
      <c r="C107" s="28" t="s">
        <v>50</v>
      </c>
      <c r="D107" s="49"/>
      <c r="E107" s="92" t="s">
        <v>52</v>
      </c>
      <c r="F107" s="49"/>
      <c r="G107" s="49"/>
      <c r="H107" s="103"/>
      <c r="I107" s="104"/>
      <c r="J107" s="49"/>
      <c r="K107" s="70"/>
      <c r="L107" s="259">
        <f t="shared" si="10"/>
        <v>0</v>
      </c>
      <c r="M107" s="259">
        <f t="shared" si="10"/>
        <v>0</v>
      </c>
      <c r="N107" s="259">
        <f t="shared" si="10"/>
        <v>0</v>
      </c>
      <c r="O107" s="259">
        <f t="shared" si="10"/>
        <v>0</v>
      </c>
      <c r="P107" s="259">
        <f t="shared" si="10"/>
        <v>0</v>
      </c>
      <c r="Q107" s="259">
        <f t="shared" si="10"/>
        <v>0</v>
      </c>
      <c r="R107" s="259">
        <f t="shared" si="13"/>
        <v>0</v>
      </c>
      <c r="S107" s="49"/>
    </row>
    <row r="108" spans="2:19" outlineLevel="1" x14ac:dyDescent="0.3">
      <c r="B108" s="49"/>
      <c r="C108" s="28" t="s">
        <v>50</v>
      </c>
      <c r="D108" s="49"/>
      <c r="E108" s="92" t="s">
        <v>52</v>
      </c>
      <c r="F108" s="49"/>
      <c r="G108" s="49"/>
      <c r="H108" s="103"/>
      <c r="I108" s="104"/>
      <c r="J108" s="49"/>
      <c r="K108" s="70"/>
      <c r="L108" s="259">
        <f t="shared" si="10"/>
        <v>0</v>
      </c>
      <c r="M108" s="259">
        <f t="shared" si="10"/>
        <v>0</v>
      </c>
      <c r="N108" s="259">
        <f t="shared" si="10"/>
        <v>0</v>
      </c>
      <c r="O108" s="259">
        <f t="shared" si="10"/>
        <v>0</v>
      </c>
      <c r="P108" s="259">
        <f t="shared" si="10"/>
        <v>0</v>
      </c>
      <c r="Q108" s="259">
        <f t="shared" si="10"/>
        <v>0</v>
      </c>
      <c r="R108" s="259">
        <f t="shared" si="13"/>
        <v>0</v>
      </c>
      <c r="S108" s="49"/>
    </row>
    <row r="109" spans="2:19" outlineLevel="1" x14ac:dyDescent="0.3">
      <c r="B109" s="49"/>
      <c r="C109" s="28" t="s">
        <v>50</v>
      </c>
      <c r="D109" s="49"/>
      <c r="E109" s="92" t="s">
        <v>52</v>
      </c>
      <c r="F109" s="49"/>
      <c r="G109" s="49"/>
      <c r="H109" s="103"/>
      <c r="I109" s="104"/>
      <c r="J109" s="49"/>
      <c r="K109" s="70"/>
      <c r="L109" s="259">
        <f t="shared" si="10"/>
        <v>0</v>
      </c>
      <c r="M109" s="259">
        <f t="shared" si="10"/>
        <v>0</v>
      </c>
      <c r="N109" s="259">
        <f t="shared" si="10"/>
        <v>0</v>
      </c>
      <c r="O109" s="259">
        <f t="shared" si="10"/>
        <v>0</v>
      </c>
      <c r="P109" s="259">
        <f t="shared" si="10"/>
        <v>0</v>
      </c>
      <c r="Q109" s="259">
        <f t="shared" si="10"/>
        <v>0</v>
      </c>
      <c r="R109" s="259">
        <f t="shared" si="13"/>
        <v>0</v>
      </c>
      <c r="S109" s="49"/>
    </row>
    <row r="110" spans="2:19" outlineLevel="1" x14ac:dyDescent="0.3">
      <c r="B110" s="49"/>
      <c r="C110" s="28" t="s">
        <v>50</v>
      </c>
      <c r="D110" s="49"/>
      <c r="E110" s="92" t="s">
        <v>52</v>
      </c>
      <c r="F110" s="49"/>
      <c r="G110" s="49"/>
      <c r="H110" s="103"/>
      <c r="I110" s="104"/>
      <c r="J110" s="49"/>
      <c r="K110" s="70"/>
      <c r="L110" s="259">
        <f t="shared" si="10"/>
        <v>0</v>
      </c>
      <c r="M110" s="259">
        <f t="shared" si="10"/>
        <v>0</v>
      </c>
      <c r="N110" s="259">
        <f t="shared" si="10"/>
        <v>0</v>
      </c>
      <c r="O110" s="259">
        <f t="shared" si="10"/>
        <v>0</v>
      </c>
      <c r="P110" s="259">
        <f t="shared" si="10"/>
        <v>0</v>
      </c>
      <c r="Q110" s="259">
        <f t="shared" si="10"/>
        <v>0</v>
      </c>
      <c r="R110" s="259">
        <f t="shared" si="13"/>
        <v>0</v>
      </c>
      <c r="S110" s="49"/>
    </row>
    <row r="111" spans="2:19" outlineLevel="1" x14ac:dyDescent="0.3">
      <c r="B111" s="49"/>
      <c r="C111" s="28" t="s">
        <v>50</v>
      </c>
      <c r="D111" s="49"/>
      <c r="E111" s="92" t="s">
        <v>52</v>
      </c>
      <c r="F111" s="49"/>
      <c r="G111" s="49"/>
      <c r="H111" s="103"/>
      <c r="I111" s="104"/>
      <c r="J111" s="49"/>
      <c r="K111" s="70"/>
      <c r="L111" s="259">
        <f t="shared" si="10"/>
        <v>0</v>
      </c>
      <c r="M111" s="259">
        <f t="shared" si="10"/>
        <v>0</v>
      </c>
      <c r="N111" s="259">
        <f t="shared" si="10"/>
        <v>0</v>
      </c>
      <c r="O111" s="259">
        <f t="shared" si="10"/>
        <v>0</v>
      </c>
      <c r="P111" s="259">
        <f t="shared" si="10"/>
        <v>0</v>
      </c>
      <c r="Q111" s="259">
        <f t="shared" si="10"/>
        <v>0</v>
      </c>
      <c r="R111" s="259">
        <f t="shared" si="13"/>
        <v>0</v>
      </c>
      <c r="S111" s="49"/>
    </row>
    <row r="112" spans="2:19" outlineLevel="1" x14ac:dyDescent="0.3">
      <c r="B112" s="49"/>
      <c r="C112" s="28" t="s">
        <v>50</v>
      </c>
      <c r="D112" s="49"/>
      <c r="E112" s="92" t="s">
        <v>52</v>
      </c>
      <c r="F112" s="49"/>
      <c r="G112" s="49"/>
      <c r="H112" s="103"/>
      <c r="I112" s="104"/>
      <c r="J112" s="49"/>
      <c r="K112" s="70"/>
      <c r="L112" s="259">
        <f t="shared" si="10"/>
        <v>0</v>
      </c>
      <c r="M112" s="259">
        <f t="shared" si="10"/>
        <v>0</v>
      </c>
      <c r="N112" s="259">
        <f t="shared" si="10"/>
        <v>0</v>
      </c>
      <c r="O112" s="259">
        <f t="shared" si="10"/>
        <v>0</v>
      </c>
      <c r="P112" s="259">
        <f t="shared" si="10"/>
        <v>0</v>
      </c>
      <c r="Q112" s="259">
        <f t="shared" si="10"/>
        <v>0</v>
      </c>
      <c r="R112" s="259">
        <f t="shared" si="13"/>
        <v>0</v>
      </c>
      <c r="S112" s="49"/>
    </row>
    <row r="113" spans="2:19" outlineLevel="1" x14ac:dyDescent="0.3">
      <c r="B113" s="49"/>
      <c r="C113" s="28" t="s">
        <v>50</v>
      </c>
      <c r="D113" s="49"/>
      <c r="E113" s="92" t="s">
        <v>52</v>
      </c>
      <c r="F113" s="49"/>
      <c r="G113" s="49"/>
      <c r="H113" s="103"/>
      <c r="I113" s="104"/>
      <c r="J113" s="49"/>
      <c r="K113" s="70"/>
      <c r="L113" s="259">
        <f t="shared" si="10"/>
        <v>0</v>
      </c>
      <c r="M113" s="259">
        <f t="shared" si="10"/>
        <v>0</v>
      </c>
      <c r="N113" s="259">
        <f t="shared" si="10"/>
        <v>0</v>
      </c>
      <c r="O113" s="259">
        <f t="shared" si="10"/>
        <v>0</v>
      </c>
      <c r="P113" s="259">
        <f t="shared" si="10"/>
        <v>0</v>
      </c>
      <c r="Q113" s="259">
        <f t="shared" si="10"/>
        <v>0</v>
      </c>
      <c r="R113" s="259">
        <f t="shared" si="13"/>
        <v>0</v>
      </c>
      <c r="S113" s="49"/>
    </row>
    <row r="114" spans="2:19" outlineLevel="1" x14ac:dyDescent="0.3">
      <c r="B114" s="49"/>
      <c r="C114" s="28" t="s">
        <v>50</v>
      </c>
      <c r="D114" s="49"/>
      <c r="E114" s="92" t="s">
        <v>52</v>
      </c>
      <c r="F114" s="49"/>
      <c r="G114" s="49"/>
      <c r="H114" s="110"/>
      <c r="I114" s="111"/>
      <c r="J114" s="49"/>
      <c r="K114" s="70"/>
      <c r="L114" s="259">
        <f t="shared" si="10"/>
        <v>0</v>
      </c>
      <c r="M114" s="259">
        <f t="shared" si="10"/>
        <v>0</v>
      </c>
      <c r="N114" s="259">
        <f t="shared" si="10"/>
        <v>0</v>
      </c>
      <c r="O114" s="259">
        <f t="shared" si="10"/>
        <v>0</v>
      </c>
      <c r="P114" s="259">
        <f t="shared" si="10"/>
        <v>0</v>
      </c>
      <c r="Q114" s="259">
        <f t="shared" si="10"/>
        <v>0</v>
      </c>
      <c r="R114" s="259">
        <f t="shared" si="13"/>
        <v>0</v>
      </c>
      <c r="S114" s="49"/>
    </row>
    <row r="115" spans="2:19" outlineLevel="1" x14ac:dyDescent="0.3">
      <c r="B115" s="49"/>
      <c r="C115" s="28" t="s">
        <v>50</v>
      </c>
      <c r="D115" s="49"/>
      <c r="E115" s="92" t="s">
        <v>52</v>
      </c>
      <c r="F115" s="49"/>
      <c r="G115" s="49"/>
      <c r="H115" s="110"/>
      <c r="I115" s="110"/>
      <c r="J115" s="49"/>
      <c r="K115" s="112"/>
      <c r="L115" s="259">
        <f t="shared" ref="L115:L117" si="14">IF(L$13="Implementare",0,IF(L$9&lt;=$I115,$H115/$I115,0))</f>
        <v>0</v>
      </c>
      <c r="M115" s="259">
        <f t="shared" ref="M115:Q117" si="15">IF(M$13="Implementare",0,IF(M$9&lt;=$I115,$H115/$I115,0))</f>
        <v>0</v>
      </c>
      <c r="N115" s="259">
        <f t="shared" si="15"/>
        <v>0</v>
      </c>
      <c r="O115" s="259">
        <f t="shared" si="15"/>
        <v>0</v>
      </c>
      <c r="P115" s="259">
        <f t="shared" si="15"/>
        <v>0</v>
      </c>
      <c r="Q115" s="259">
        <f t="shared" si="15"/>
        <v>0</v>
      </c>
      <c r="R115" s="259">
        <f t="shared" si="13"/>
        <v>0</v>
      </c>
      <c r="S115" s="49"/>
    </row>
    <row r="116" spans="2:19" outlineLevel="1" x14ac:dyDescent="0.3">
      <c r="B116" s="49"/>
      <c r="C116" s="28" t="s">
        <v>50</v>
      </c>
      <c r="D116" s="49"/>
      <c r="E116" s="92" t="s">
        <v>52</v>
      </c>
      <c r="F116" s="49"/>
      <c r="G116" s="49"/>
      <c r="H116" s="110"/>
      <c r="I116" s="111"/>
      <c r="J116" s="49"/>
      <c r="K116" s="70"/>
      <c r="L116" s="259">
        <f t="shared" si="14"/>
        <v>0</v>
      </c>
      <c r="M116" s="259">
        <f t="shared" si="15"/>
        <v>0</v>
      </c>
      <c r="N116" s="259">
        <f t="shared" si="15"/>
        <v>0</v>
      </c>
      <c r="O116" s="259">
        <f t="shared" si="15"/>
        <v>0</v>
      </c>
      <c r="P116" s="259">
        <f t="shared" si="15"/>
        <v>0</v>
      </c>
      <c r="Q116" s="259">
        <f t="shared" si="15"/>
        <v>0</v>
      </c>
      <c r="R116" s="259">
        <f t="shared" si="13"/>
        <v>0</v>
      </c>
      <c r="S116" s="49"/>
    </row>
    <row r="117" spans="2:19" outlineLevel="1" x14ac:dyDescent="0.3">
      <c r="B117" s="49"/>
      <c r="C117" s="28" t="s">
        <v>50</v>
      </c>
      <c r="D117" s="49"/>
      <c r="E117" s="92" t="s">
        <v>52</v>
      </c>
      <c r="F117" s="49"/>
      <c r="G117" s="49"/>
      <c r="H117" s="110"/>
      <c r="I117" s="111"/>
      <c r="J117" s="49"/>
      <c r="K117" s="70"/>
      <c r="L117" s="259">
        <f t="shared" si="14"/>
        <v>0</v>
      </c>
      <c r="M117" s="259">
        <f t="shared" si="15"/>
        <v>0</v>
      </c>
      <c r="N117" s="259">
        <f t="shared" si="15"/>
        <v>0</v>
      </c>
      <c r="O117" s="259">
        <f t="shared" si="15"/>
        <v>0</v>
      </c>
      <c r="P117" s="259">
        <f t="shared" si="15"/>
        <v>0</v>
      </c>
      <c r="Q117" s="259">
        <f t="shared" si="15"/>
        <v>0</v>
      </c>
      <c r="R117" s="259">
        <f t="shared" si="13"/>
        <v>0</v>
      </c>
      <c r="S117" s="49"/>
    </row>
    <row r="118" spans="2:19" ht="24" customHeight="1" outlineLevel="1" x14ac:dyDescent="0.3">
      <c r="B118" s="49"/>
      <c r="C118" s="45" t="s">
        <v>5</v>
      </c>
      <c r="D118" s="49"/>
      <c r="E118" s="105" t="s">
        <v>52</v>
      </c>
      <c r="F118" s="49"/>
      <c r="G118" s="49"/>
      <c r="H118" s="315">
        <f>SUM(H86:H117)</f>
        <v>0</v>
      </c>
      <c r="I118" s="106"/>
      <c r="J118" s="49"/>
      <c r="K118" s="49"/>
      <c r="L118" s="260">
        <f>SUM(L86:L117)</f>
        <v>0</v>
      </c>
      <c r="M118" s="260">
        <f t="shared" ref="M118:R118" si="16">SUM(M86:M117)</f>
        <v>0</v>
      </c>
      <c r="N118" s="260">
        <f t="shared" si="16"/>
        <v>0</v>
      </c>
      <c r="O118" s="260">
        <f t="shared" si="16"/>
        <v>0</v>
      </c>
      <c r="P118" s="260">
        <f t="shared" si="16"/>
        <v>0</v>
      </c>
      <c r="Q118" s="260">
        <f t="shared" si="16"/>
        <v>0</v>
      </c>
      <c r="R118" s="260">
        <f t="shared" si="16"/>
        <v>0</v>
      </c>
      <c r="S118" s="49"/>
    </row>
    <row r="119" spans="2:19" outlineLevel="1" x14ac:dyDescent="0.3">
      <c r="B119" s="49"/>
      <c r="C119" s="46"/>
      <c r="D119" s="49"/>
      <c r="E119" s="70"/>
      <c r="F119" s="49"/>
      <c r="G119" s="49"/>
      <c r="H119" s="107"/>
      <c r="I119" s="70"/>
      <c r="J119" s="49"/>
      <c r="K119" s="49"/>
      <c r="L119" s="94"/>
      <c r="M119" s="94"/>
      <c r="N119" s="94"/>
      <c r="O119" s="94"/>
      <c r="P119" s="94"/>
      <c r="Q119" s="94"/>
      <c r="R119" s="94"/>
      <c r="S119" s="49"/>
    </row>
    <row r="120" spans="2:19" ht="30.6" customHeight="1" outlineLevel="1" x14ac:dyDescent="0.3">
      <c r="B120" s="49"/>
      <c r="C120" s="89" t="s">
        <v>187</v>
      </c>
      <c r="D120" s="49"/>
      <c r="E120" s="95" t="s">
        <v>52</v>
      </c>
      <c r="F120" s="49"/>
      <c r="G120" s="49"/>
      <c r="H120" s="49"/>
      <c r="I120" s="49"/>
      <c r="J120" s="49"/>
      <c r="K120" s="49"/>
      <c r="L120" s="109"/>
      <c r="M120" s="109"/>
      <c r="N120" s="109"/>
      <c r="O120" s="109"/>
      <c r="P120" s="109"/>
      <c r="Q120" s="109"/>
      <c r="R120" s="109"/>
      <c r="S120" s="49"/>
    </row>
    <row r="121" spans="2:19" x14ac:dyDescent="0.3">
      <c r="B121" s="49"/>
      <c r="C121" s="59"/>
      <c r="D121" s="49"/>
      <c r="E121" s="70"/>
      <c r="F121" s="49"/>
      <c r="G121" s="49"/>
      <c r="H121" s="49"/>
      <c r="I121" s="49"/>
      <c r="J121" s="49"/>
      <c r="K121" s="49"/>
      <c r="L121" s="49"/>
      <c r="M121" s="49"/>
      <c r="N121" s="49"/>
      <c r="O121" s="49"/>
      <c r="P121" s="49"/>
      <c r="Q121" s="49"/>
      <c r="R121" s="49"/>
      <c r="S121" s="49"/>
    </row>
    <row r="122" spans="2:19" x14ac:dyDescent="0.3">
      <c r="B122" s="49"/>
      <c r="C122" s="49"/>
      <c r="D122" s="49"/>
      <c r="E122" s="49"/>
      <c r="F122" s="49"/>
      <c r="G122" s="49"/>
      <c r="H122" s="49"/>
      <c r="I122" s="49"/>
      <c r="J122" s="49"/>
      <c r="K122" s="49"/>
      <c r="L122" s="49"/>
      <c r="M122" s="49"/>
      <c r="N122" s="49"/>
      <c r="O122" s="49"/>
      <c r="P122" s="49"/>
      <c r="Q122" s="49"/>
      <c r="R122" s="49"/>
      <c r="S122" s="49"/>
    </row>
    <row r="123" spans="2:19" ht="22.9" customHeight="1" x14ac:dyDescent="0.3">
      <c r="B123" s="49"/>
      <c r="C123" s="363" t="s">
        <v>170</v>
      </c>
      <c r="D123" s="364"/>
      <c r="E123" s="364"/>
      <c r="F123" s="364"/>
      <c r="G123" s="364"/>
      <c r="H123" s="364"/>
      <c r="I123" s="365"/>
      <c r="J123" s="49"/>
      <c r="K123" s="49"/>
      <c r="L123" s="49"/>
      <c r="M123" s="49"/>
      <c r="N123" s="49"/>
      <c r="O123" s="49"/>
      <c r="P123" s="49"/>
      <c r="Q123" s="49"/>
      <c r="R123" s="49"/>
      <c r="S123" s="49"/>
    </row>
    <row r="124" spans="2:19" x14ac:dyDescent="0.3">
      <c r="B124" s="49"/>
      <c r="C124" s="49"/>
      <c r="D124" s="49"/>
      <c r="E124" s="49"/>
      <c r="F124" s="49"/>
      <c r="G124" s="49"/>
      <c r="H124" s="49"/>
      <c r="I124" s="49"/>
      <c r="J124" s="49"/>
      <c r="K124" s="49"/>
      <c r="L124" s="49"/>
      <c r="M124" s="49"/>
      <c r="N124" s="49"/>
      <c r="O124" s="49"/>
      <c r="P124" s="49"/>
      <c r="Q124" s="49"/>
      <c r="R124" s="49"/>
      <c r="S124" s="49"/>
    </row>
    <row r="125" spans="2:19" x14ac:dyDescent="0.3">
      <c r="B125" s="49"/>
      <c r="C125" s="113" t="s">
        <v>171</v>
      </c>
      <c r="D125" s="49"/>
      <c r="E125" s="49"/>
      <c r="F125" s="49"/>
      <c r="G125" s="49"/>
      <c r="H125" s="49"/>
      <c r="I125" s="49"/>
      <c r="J125" s="49"/>
      <c r="K125" s="49"/>
      <c r="L125" s="49"/>
      <c r="M125" s="49"/>
      <c r="N125" s="49"/>
      <c r="O125" s="49"/>
      <c r="P125" s="49"/>
      <c r="Q125" s="49"/>
      <c r="R125" s="49"/>
      <c r="S125" s="49"/>
    </row>
    <row r="126" spans="2:19" x14ac:dyDescent="0.3">
      <c r="B126" s="49"/>
      <c r="C126" s="49"/>
      <c r="D126" s="49"/>
      <c r="E126" s="49"/>
      <c r="F126" s="49"/>
      <c r="G126" s="49"/>
      <c r="H126" s="49"/>
      <c r="I126" s="49"/>
      <c r="J126" s="49"/>
      <c r="K126" s="49"/>
      <c r="L126" s="49"/>
      <c r="M126" s="49"/>
      <c r="N126" s="49"/>
      <c r="O126" s="49"/>
      <c r="P126" s="49"/>
      <c r="Q126" s="49"/>
      <c r="R126" s="49"/>
      <c r="S126" s="49"/>
    </row>
    <row r="127" spans="2:19" x14ac:dyDescent="0.3">
      <c r="B127" s="49"/>
      <c r="C127" s="114" t="s">
        <v>172</v>
      </c>
      <c r="D127" s="49"/>
      <c r="E127" s="92" t="s">
        <v>52</v>
      </c>
      <c r="F127" s="49"/>
      <c r="G127" s="49"/>
      <c r="H127" s="110"/>
      <c r="I127" s="49"/>
      <c r="J127" s="49"/>
      <c r="K127" s="49"/>
      <c r="L127" s="49"/>
      <c r="M127" s="49"/>
      <c r="N127" s="49"/>
      <c r="O127" s="49"/>
      <c r="P127" s="49"/>
      <c r="Q127" s="49"/>
      <c r="R127" s="49"/>
      <c r="S127" s="49"/>
    </row>
    <row r="128" spans="2:19" x14ac:dyDescent="0.3">
      <c r="B128" s="49"/>
      <c r="C128" s="114" t="s">
        <v>181</v>
      </c>
      <c r="D128" s="49"/>
      <c r="E128" s="92"/>
      <c r="F128" s="49"/>
      <c r="G128" s="49"/>
      <c r="H128" s="104"/>
      <c r="I128" s="49"/>
      <c r="J128" s="49"/>
      <c r="K128" s="49"/>
      <c r="L128" s="49"/>
      <c r="M128" s="49"/>
      <c r="N128" s="49"/>
      <c r="O128" s="49"/>
      <c r="P128" s="49"/>
      <c r="Q128" s="49"/>
      <c r="R128" s="49"/>
      <c r="S128" s="49"/>
    </row>
    <row r="129" spans="2:19" x14ac:dyDescent="0.3">
      <c r="B129" s="49"/>
      <c r="C129" s="114" t="s">
        <v>173</v>
      </c>
      <c r="D129" s="49"/>
      <c r="E129" s="92" t="s">
        <v>176</v>
      </c>
      <c r="F129" s="49"/>
      <c r="G129" s="49"/>
      <c r="H129" s="103"/>
      <c r="I129" s="49"/>
      <c r="J129" s="49"/>
      <c r="K129" s="49"/>
      <c r="L129" s="49"/>
      <c r="M129" s="49"/>
      <c r="N129" s="49"/>
      <c r="O129" s="49"/>
      <c r="P129" s="49"/>
      <c r="Q129" s="49"/>
      <c r="R129" s="49"/>
      <c r="S129" s="49"/>
    </row>
    <row r="130" spans="2:19" x14ac:dyDescent="0.3">
      <c r="B130" s="49"/>
      <c r="C130" s="114" t="s">
        <v>174</v>
      </c>
      <c r="D130" s="49"/>
      <c r="E130" s="92" t="s">
        <v>176</v>
      </c>
      <c r="F130" s="49"/>
      <c r="G130" s="49"/>
      <c r="H130" s="103"/>
      <c r="I130" s="49"/>
      <c r="J130" s="49"/>
      <c r="K130" s="49"/>
      <c r="L130" s="49"/>
      <c r="M130" s="49"/>
      <c r="N130" s="49"/>
      <c r="O130" s="49"/>
      <c r="P130" s="49"/>
      <c r="Q130" s="49"/>
      <c r="R130" s="49"/>
      <c r="S130" s="49"/>
    </row>
    <row r="131" spans="2:19" x14ac:dyDescent="0.3">
      <c r="B131" s="49"/>
      <c r="C131" s="114" t="s">
        <v>175</v>
      </c>
      <c r="D131" s="49"/>
      <c r="E131" s="92" t="s">
        <v>91</v>
      </c>
      <c r="F131" s="49"/>
      <c r="G131" s="49"/>
      <c r="H131" s="115"/>
      <c r="I131" s="49"/>
      <c r="J131" s="49"/>
      <c r="K131" s="49"/>
      <c r="L131" s="49"/>
      <c r="M131" s="49"/>
      <c r="N131" s="49"/>
      <c r="O131" s="49"/>
      <c r="P131" s="49"/>
      <c r="Q131" s="49"/>
      <c r="R131" s="49"/>
      <c r="S131" s="49"/>
    </row>
    <row r="132" spans="2:19" x14ac:dyDescent="0.3">
      <c r="B132" s="49"/>
      <c r="C132" s="49"/>
      <c r="D132" s="49"/>
      <c r="E132" s="49"/>
      <c r="F132" s="49"/>
      <c r="G132" s="49"/>
      <c r="H132" s="49"/>
      <c r="I132" s="49"/>
      <c r="J132" s="49"/>
      <c r="K132" s="49"/>
      <c r="L132" s="49"/>
      <c r="M132" s="49"/>
      <c r="N132" s="49"/>
      <c r="O132" s="49"/>
      <c r="P132" s="49"/>
      <c r="Q132" s="49"/>
      <c r="R132" s="49"/>
      <c r="S132" s="49"/>
    </row>
    <row r="133" spans="2:19" x14ac:dyDescent="0.3">
      <c r="B133" s="49"/>
      <c r="C133" s="114" t="s">
        <v>177</v>
      </c>
      <c r="D133" s="49"/>
      <c r="E133" s="92" t="s">
        <v>52</v>
      </c>
      <c r="F133" s="49"/>
      <c r="G133" s="49"/>
      <c r="H133" s="49"/>
      <c r="I133" s="49"/>
      <c r="J133" s="49"/>
      <c r="K133" s="49"/>
      <c r="L133" s="110"/>
      <c r="M133" s="110"/>
      <c r="N133" s="110"/>
      <c r="O133" s="110"/>
      <c r="P133" s="110"/>
      <c r="Q133" s="110"/>
      <c r="R133" s="110"/>
      <c r="S133" s="49"/>
    </row>
    <row r="134" spans="2:19" x14ac:dyDescent="0.3">
      <c r="B134" s="49"/>
      <c r="C134" s="114" t="s">
        <v>179</v>
      </c>
      <c r="D134" s="49"/>
      <c r="E134" s="92" t="s">
        <v>178</v>
      </c>
      <c r="F134" s="49"/>
      <c r="G134" s="49"/>
      <c r="H134" s="49"/>
      <c r="I134" s="49"/>
      <c r="J134" s="49"/>
      <c r="K134" s="49"/>
      <c r="L134" s="320">
        <f>L133</f>
        <v>0</v>
      </c>
      <c r="M134" s="320">
        <f>IF(ISERROR(L134+M133),"",L134+M133)</f>
        <v>0</v>
      </c>
      <c r="N134" s="320">
        <f t="shared" ref="N134:R134" si="17">IF(ISERROR(M134+N133),"",M134+N133)</f>
        <v>0</v>
      </c>
      <c r="O134" s="320">
        <f t="shared" si="17"/>
        <v>0</v>
      </c>
      <c r="P134" s="320">
        <f t="shared" si="17"/>
        <v>0</v>
      </c>
      <c r="Q134" s="320">
        <f t="shared" si="17"/>
        <v>0</v>
      </c>
      <c r="R134" s="320">
        <f t="shared" si="17"/>
        <v>0</v>
      </c>
      <c r="S134" s="49"/>
    </row>
    <row r="135" spans="2:19" x14ac:dyDescent="0.3">
      <c r="B135" s="49"/>
      <c r="C135" s="114" t="s">
        <v>180</v>
      </c>
      <c r="D135" s="49"/>
      <c r="E135" s="92" t="s">
        <v>52</v>
      </c>
      <c r="F135" s="49"/>
      <c r="G135" s="49"/>
      <c r="H135" s="49"/>
      <c r="I135" s="49"/>
      <c r="J135" s="49"/>
      <c r="K135" s="49"/>
      <c r="L135" s="320">
        <f>IF(L10&lt;$H$128+$H$130,0,IF(L10&lt;$H$128+$H$129,L134/(H129-(L10-$H$128)),0))</f>
        <v>0</v>
      </c>
      <c r="M135" s="320">
        <f>IF(M10&lt;$H$128+$H$130,0,IF(M10&lt;$H$128+$H$129,(M134-SUM($L$135:L135))/($H$129-(M10-$H$128)),0))</f>
        <v>0</v>
      </c>
      <c r="N135" s="320">
        <f>IF(N10&lt;$H$128+$H$130,0,IF(N10&lt;$H$128+$H$129,(N134-SUM($L$135:M135))/($H$129-(N10-$H$128)),0))</f>
        <v>0</v>
      </c>
      <c r="O135" s="320">
        <f>IF(O10&lt;$H$128+$H$130,0,IF(O10&lt;$H$128+$H$129,(O134-SUM($L$135:N135))/($H$129-(O10-$H$128)),0))</f>
        <v>0</v>
      </c>
      <c r="P135" s="320">
        <f>IF(P10&lt;$H$128+$H$130,0,IF(P10&lt;$H$128+$H$129,(P134-SUM($L$135:O135))/($H$129-(P10-$H$128)),0))</f>
        <v>0</v>
      </c>
      <c r="Q135" s="320">
        <f>IF(Q10&lt;$H$128+$H$130,0,IF(Q10&lt;$H$128+$H$129,(Q134-SUM($L$135:P135))/($H$129-(Q10-$H$128)),0))</f>
        <v>0</v>
      </c>
      <c r="R135" s="320">
        <f>IF(R10&lt;$H$128+$H$130,0,IF(R10&lt;$H$128+$H$129,(R134-SUM($L$135:Q135))/($H$129-(R10-$H$128)),0))</f>
        <v>0</v>
      </c>
      <c r="S135" s="49"/>
    </row>
    <row r="136" spans="2:19" x14ac:dyDescent="0.3">
      <c r="B136" s="49"/>
      <c r="C136" s="114" t="s">
        <v>182</v>
      </c>
      <c r="D136" s="49"/>
      <c r="E136" s="92" t="s">
        <v>178</v>
      </c>
      <c r="F136" s="49"/>
      <c r="G136" s="49"/>
      <c r="H136" s="49"/>
      <c r="I136" s="49"/>
      <c r="J136" s="49"/>
      <c r="K136" s="49"/>
      <c r="L136" s="320">
        <f>IF(ISERROR(L134-L135),0,L134-L135)</f>
        <v>0</v>
      </c>
      <c r="M136" s="320">
        <f>IF(ISERROR(M134-SUM($L$135:M135)),0,M134-SUM($L$135:M135))</f>
        <v>0</v>
      </c>
      <c r="N136" s="320">
        <f>IF(ISERROR(N134-SUM($L$135:N135)),0,N134-SUM($L$135:N135))</f>
        <v>0</v>
      </c>
      <c r="O136" s="320">
        <f>IF(ISERROR(O134-SUM($L$135:O135)),0,O134-SUM($L$135:O135))</f>
        <v>0</v>
      </c>
      <c r="P136" s="320">
        <f>IF(ISERROR(P134-SUM($L$135:P135)),0,P134-SUM($L$135:P135))</f>
        <v>0</v>
      </c>
      <c r="Q136" s="320">
        <f>IF(ISERROR(Q134-SUM($L$135:Q135)),0,Q134-SUM($L$135:Q135))</f>
        <v>0</v>
      </c>
      <c r="R136" s="320">
        <f>IF(ISERROR(R134-SUM($L$135:R135)),0,R134-SUM($L$135:R135))</f>
        <v>0</v>
      </c>
      <c r="S136" s="49"/>
    </row>
    <row r="137" spans="2:19" x14ac:dyDescent="0.3">
      <c r="B137" s="49"/>
      <c r="C137" s="114" t="s">
        <v>185</v>
      </c>
      <c r="D137" s="49"/>
      <c r="E137" s="92" t="s">
        <v>52</v>
      </c>
      <c r="F137" s="49"/>
      <c r="G137" s="49"/>
      <c r="H137" s="49"/>
      <c r="I137" s="49"/>
      <c r="J137" s="49"/>
      <c r="K137" s="49"/>
      <c r="L137" s="320">
        <f>IF(ISERROR(L136*$H$131),0,(L136*$H$131))</f>
        <v>0</v>
      </c>
      <c r="M137" s="320">
        <f t="shared" ref="M137:R137" si="18">IF(ISERROR(M136*$H$131),0,(M136*$H$131))</f>
        <v>0</v>
      </c>
      <c r="N137" s="320">
        <f t="shared" si="18"/>
        <v>0</v>
      </c>
      <c r="O137" s="320">
        <f t="shared" si="18"/>
        <v>0</v>
      </c>
      <c r="P137" s="320">
        <f t="shared" si="18"/>
        <v>0</v>
      </c>
      <c r="Q137" s="320">
        <f t="shared" si="18"/>
        <v>0</v>
      </c>
      <c r="R137" s="320">
        <f t="shared" si="18"/>
        <v>0</v>
      </c>
      <c r="S137" s="49"/>
    </row>
    <row r="138" spans="2:19" x14ac:dyDescent="0.3">
      <c r="B138" s="49"/>
      <c r="C138" s="49"/>
      <c r="D138" s="49"/>
      <c r="E138" s="49"/>
      <c r="F138" s="49"/>
      <c r="G138" s="49"/>
      <c r="H138" s="49"/>
      <c r="I138" s="49"/>
      <c r="J138" s="49"/>
      <c r="K138" s="49"/>
      <c r="L138" s="49"/>
      <c r="M138" s="49"/>
      <c r="N138" s="49"/>
      <c r="O138" s="49"/>
      <c r="P138" s="49"/>
      <c r="Q138" s="49"/>
      <c r="R138" s="49"/>
      <c r="S138" s="49"/>
    </row>
    <row r="139" spans="2:19" x14ac:dyDescent="0.3">
      <c r="B139" s="49"/>
      <c r="C139" s="113" t="s">
        <v>183</v>
      </c>
      <c r="D139" s="49"/>
      <c r="E139" s="49"/>
      <c r="F139" s="49"/>
      <c r="G139" s="49"/>
      <c r="H139" s="49"/>
      <c r="I139" s="49"/>
      <c r="J139" s="49"/>
      <c r="K139" s="49"/>
      <c r="L139" s="49"/>
      <c r="M139" s="49"/>
      <c r="N139" s="49"/>
      <c r="O139" s="49"/>
      <c r="P139" s="49"/>
      <c r="Q139" s="49"/>
      <c r="R139" s="49"/>
      <c r="S139" s="49"/>
    </row>
    <row r="140" spans="2:19" x14ac:dyDescent="0.3">
      <c r="B140" s="49"/>
      <c r="C140" s="49"/>
      <c r="D140" s="49"/>
      <c r="E140" s="49"/>
      <c r="F140" s="49"/>
      <c r="G140" s="49"/>
      <c r="H140" s="49"/>
      <c r="I140" s="49"/>
      <c r="J140" s="49"/>
      <c r="K140" s="49"/>
      <c r="L140" s="49"/>
      <c r="M140" s="49"/>
      <c r="N140" s="49"/>
      <c r="O140" s="49"/>
      <c r="P140" s="49"/>
      <c r="Q140" s="49"/>
      <c r="R140" s="49"/>
      <c r="S140" s="49"/>
    </row>
    <row r="141" spans="2:19" x14ac:dyDescent="0.3">
      <c r="B141" s="49"/>
      <c r="C141" s="114" t="s">
        <v>184</v>
      </c>
      <c r="D141" s="49"/>
      <c r="E141" s="92" t="s">
        <v>52</v>
      </c>
      <c r="F141" s="49"/>
      <c r="G141" s="49"/>
      <c r="H141" s="49"/>
      <c r="I141" s="49"/>
      <c r="J141" s="49"/>
      <c r="K141" s="49"/>
      <c r="L141" s="110"/>
      <c r="M141" s="110"/>
      <c r="N141" s="110"/>
      <c r="O141" s="110"/>
      <c r="P141" s="110"/>
      <c r="Q141" s="110"/>
      <c r="R141" s="110"/>
      <c r="S141" s="49"/>
    </row>
    <row r="142" spans="2:19" x14ac:dyDescent="0.3">
      <c r="B142" s="49"/>
      <c r="C142" s="114" t="s">
        <v>83</v>
      </c>
      <c r="D142" s="49"/>
      <c r="E142" s="92" t="s">
        <v>52</v>
      </c>
      <c r="F142" s="49"/>
      <c r="G142" s="49"/>
      <c r="H142" s="49"/>
      <c r="I142" s="49"/>
      <c r="J142" s="49"/>
      <c r="K142" s="49"/>
      <c r="L142" s="110"/>
      <c r="M142" s="110"/>
      <c r="N142" s="110"/>
      <c r="O142" s="110"/>
      <c r="P142" s="110"/>
      <c r="Q142" s="110"/>
      <c r="R142" s="110"/>
      <c r="S142" s="49"/>
    </row>
    <row r="143" spans="2:19" x14ac:dyDescent="0.3">
      <c r="B143" s="49"/>
      <c r="C143" s="49"/>
      <c r="D143" s="49"/>
      <c r="E143" s="49"/>
      <c r="F143" s="49"/>
      <c r="G143" s="49"/>
      <c r="H143" s="49"/>
      <c r="I143" s="49"/>
      <c r="J143" s="49"/>
      <c r="K143" s="49"/>
      <c r="L143" s="49"/>
      <c r="M143" s="49"/>
      <c r="N143" s="49"/>
      <c r="O143" s="49"/>
      <c r="P143" s="49"/>
      <c r="Q143" s="49"/>
      <c r="R143" s="49"/>
      <c r="S143" s="49"/>
    </row>
    <row r="144" spans="2:19" x14ac:dyDescent="0.3">
      <c r="E144" s="50"/>
      <c r="S144" s="116"/>
    </row>
    <row r="145" spans="5:19" x14ac:dyDescent="0.3">
      <c r="E145" s="50"/>
      <c r="S145" s="116"/>
    </row>
    <row r="146" spans="5:19" x14ac:dyDescent="0.3">
      <c r="E146" s="50"/>
      <c r="S146" s="116"/>
    </row>
    <row r="147" spans="5:19" x14ac:dyDescent="0.3">
      <c r="E147" s="50"/>
      <c r="S147" s="116"/>
    </row>
    <row r="148" spans="5:19" x14ac:dyDescent="0.3">
      <c r="E148" s="50"/>
      <c r="S148" s="116"/>
    </row>
    <row r="149" spans="5:19" x14ac:dyDescent="0.3">
      <c r="E149" s="50"/>
      <c r="S149" s="116"/>
    </row>
    <row r="150" spans="5:19" x14ac:dyDescent="0.3">
      <c r="E150" s="50"/>
      <c r="S150" s="116"/>
    </row>
    <row r="151" spans="5:19" x14ac:dyDescent="0.3">
      <c r="E151" s="50"/>
      <c r="S151" s="116"/>
    </row>
    <row r="152" spans="5:19" x14ac:dyDescent="0.3">
      <c r="E152" s="50"/>
      <c r="S152" s="116"/>
    </row>
    <row r="153" spans="5:19" x14ac:dyDescent="0.3">
      <c r="E153" s="50"/>
      <c r="S153" s="116"/>
    </row>
    <row r="154" spans="5:19" x14ac:dyDescent="0.3">
      <c r="E154" s="50"/>
      <c r="S154" s="116"/>
    </row>
    <row r="155" spans="5:19" x14ac:dyDescent="0.3">
      <c r="E155" s="50"/>
      <c r="S155" s="116"/>
    </row>
    <row r="156" spans="5:19" x14ac:dyDescent="0.3">
      <c r="E156" s="50"/>
      <c r="S156" s="116"/>
    </row>
    <row r="157" spans="5:19" x14ac:dyDescent="0.3">
      <c r="E157" s="50"/>
      <c r="S157" s="116"/>
    </row>
    <row r="158" spans="5:19" x14ac:dyDescent="0.3">
      <c r="E158" s="50"/>
      <c r="S158" s="116"/>
    </row>
    <row r="159" spans="5:19" x14ac:dyDescent="0.3">
      <c r="E159" s="50"/>
      <c r="S159" s="116"/>
    </row>
    <row r="160" spans="5:19" x14ac:dyDescent="0.3">
      <c r="E160" s="50"/>
    </row>
    <row r="161" s="50" customFormat="1" x14ac:dyDescent="0.3"/>
    <row r="162" s="50" customFormat="1" x14ac:dyDescent="0.3"/>
    <row r="163" s="50" customFormat="1" x14ac:dyDescent="0.3"/>
    <row r="164" s="50" customFormat="1" x14ac:dyDescent="0.3"/>
    <row r="165" s="50" customFormat="1" x14ac:dyDescent="0.3"/>
    <row r="166" s="50" customFormat="1" x14ac:dyDescent="0.3"/>
    <row r="167" s="50" customFormat="1" x14ac:dyDescent="0.3"/>
    <row r="168" s="50" customFormat="1" x14ac:dyDescent="0.3"/>
    <row r="169" s="50" customFormat="1" x14ac:dyDescent="0.3"/>
    <row r="170" s="50" customFormat="1" x14ac:dyDescent="0.3"/>
    <row r="171" s="50" customFormat="1" x14ac:dyDescent="0.3"/>
    <row r="172" s="50" customFormat="1" x14ac:dyDescent="0.3"/>
    <row r="173" s="50" customFormat="1" x14ac:dyDescent="0.3"/>
    <row r="174" s="50" customFormat="1" x14ac:dyDescent="0.3"/>
    <row r="175" s="50" customFormat="1" x14ac:dyDescent="0.3"/>
    <row r="176" s="50" customFormat="1" x14ac:dyDescent="0.3"/>
    <row r="177" s="50" customFormat="1" x14ac:dyDescent="0.3"/>
    <row r="178" s="50" customFormat="1" x14ac:dyDescent="0.3"/>
    <row r="179" s="50" customFormat="1" x14ac:dyDescent="0.3"/>
    <row r="180" s="50" customFormat="1" x14ac:dyDescent="0.3"/>
    <row r="181" s="50" customFormat="1" x14ac:dyDescent="0.3"/>
    <row r="182" s="50" customFormat="1" x14ac:dyDescent="0.3"/>
    <row r="183" s="50" customFormat="1" x14ac:dyDescent="0.3"/>
    <row r="184" s="50" customFormat="1" x14ac:dyDescent="0.3"/>
    <row r="185" s="50" customFormat="1" x14ac:dyDescent="0.3"/>
    <row r="186" s="50" customFormat="1" x14ac:dyDescent="0.3"/>
    <row r="187" s="50" customFormat="1" x14ac:dyDescent="0.3"/>
    <row r="188" s="50" customFormat="1" x14ac:dyDescent="0.3"/>
    <row r="189" s="50" customFormat="1" x14ac:dyDescent="0.3"/>
    <row r="190" s="50" customFormat="1" x14ac:dyDescent="0.3"/>
    <row r="191" s="50" customFormat="1" x14ac:dyDescent="0.3"/>
    <row r="192" s="50" customFormat="1" x14ac:dyDescent="0.3"/>
    <row r="193" s="50" customFormat="1" x14ac:dyDescent="0.3"/>
    <row r="194" s="50" customFormat="1" x14ac:dyDescent="0.3"/>
    <row r="195" s="50" customFormat="1" x14ac:dyDescent="0.3"/>
    <row r="196" s="50" customFormat="1" x14ac:dyDescent="0.3"/>
    <row r="197" s="50" customFormat="1" x14ac:dyDescent="0.3"/>
    <row r="198" s="50" customFormat="1" x14ac:dyDescent="0.3"/>
    <row r="199" s="50" customFormat="1" x14ac:dyDescent="0.3"/>
    <row r="200" s="50" customFormat="1" x14ac:dyDescent="0.3"/>
    <row r="201" s="50" customFormat="1" x14ac:dyDescent="0.3"/>
    <row r="202" s="50" customFormat="1" x14ac:dyDescent="0.3"/>
    <row r="203" s="50" customFormat="1" x14ac:dyDescent="0.3"/>
    <row r="204" s="50" customFormat="1" x14ac:dyDescent="0.3"/>
    <row r="205" s="50" customFormat="1" x14ac:dyDescent="0.3"/>
    <row r="206" s="50" customFormat="1" x14ac:dyDescent="0.3"/>
    <row r="207" s="50" customFormat="1" x14ac:dyDescent="0.3"/>
    <row r="208" s="50" customFormat="1" x14ac:dyDescent="0.3"/>
    <row r="209" s="50" customFormat="1" x14ac:dyDescent="0.3"/>
    <row r="210" s="50" customFormat="1" x14ac:dyDescent="0.3"/>
    <row r="211" s="50" customFormat="1" x14ac:dyDescent="0.3"/>
    <row r="212" s="50" customFormat="1" x14ac:dyDescent="0.3"/>
    <row r="213" s="50" customFormat="1" x14ac:dyDescent="0.3"/>
    <row r="214" s="50" customFormat="1" x14ac:dyDescent="0.3"/>
    <row r="215" s="50" customFormat="1" x14ac:dyDescent="0.3"/>
    <row r="216" s="50" customFormat="1" x14ac:dyDescent="0.3"/>
    <row r="217" s="50" customFormat="1" x14ac:dyDescent="0.3"/>
    <row r="218" s="50" customFormat="1" x14ac:dyDescent="0.3"/>
    <row r="219" s="50" customFormat="1" x14ac:dyDescent="0.3"/>
    <row r="220" s="50" customFormat="1" x14ac:dyDescent="0.3"/>
    <row r="221" s="50" customFormat="1" x14ac:dyDescent="0.3"/>
    <row r="222" s="50" customFormat="1" x14ac:dyDescent="0.3"/>
    <row r="223" s="50" customFormat="1" x14ac:dyDescent="0.3"/>
    <row r="224" s="50" customFormat="1" x14ac:dyDescent="0.3"/>
    <row r="225" s="50" customFormat="1" x14ac:dyDescent="0.3"/>
    <row r="226" s="50" customFormat="1" x14ac:dyDescent="0.3"/>
    <row r="227" s="50" customFormat="1" x14ac:dyDescent="0.3"/>
    <row r="228" s="50" customFormat="1" x14ac:dyDescent="0.3"/>
    <row r="229" s="50" customFormat="1" x14ac:dyDescent="0.3"/>
    <row r="230" s="50" customFormat="1" x14ac:dyDescent="0.3"/>
    <row r="231" s="50" customFormat="1" x14ac:dyDescent="0.3"/>
    <row r="232" s="50" customFormat="1" x14ac:dyDescent="0.3"/>
    <row r="233" s="50" customFormat="1" x14ac:dyDescent="0.3"/>
    <row r="234" s="50" customFormat="1" x14ac:dyDescent="0.3"/>
    <row r="235" s="50" customFormat="1" x14ac:dyDescent="0.3"/>
    <row r="236" s="50" customFormat="1" x14ac:dyDescent="0.3"/>
    <row r="237" s="50" customFormat="1" x14ac:dyDescent="0.3"/>
    <row r="238" s="50" customFormat="1" x14ac:dyDescent="0.3"/>
    <row r="239" s="50" customFormat="1" x14ac:dyDescent="0.3"/>
    <row r="240" s="50" customFormat="1" x14ac:dyDescent="0.3"/>
    <row r="241" s="50" customFormat="1" x14ac:dyDescent="0.3"/>
    <row r="242" s="50" customFormat="1" x14ac:dyDescent="0.3"/>
    <row r="243" s="50" customFormat="1" x14ac:dyDescent="0.3"/>
    <row r="244" s="50" customFormat="1" x14ac:dyDescent="0.3"/>
    <row r="245" s="50" customFormat="1" x14ac:dyDescent="0.3"/>
    <row r="246" s="50" customFormat="1" x14ac:dyDescent="0.3"/>
    <row r="247" s="50" customFormat="1" x14ac:dyDescent="0.3"/>
    <row r="248" s="50" customFormat="1" x14ac:dyDescent="0.3"/>
    <row r="249" s="50" customFormat="1" x14ac:dyDescent="0.3"/>
    <row r="250" s="50" customFormat="1" x14ac:dyDescent="0.3"/>
    <row r="251" s="50" customFormat="1" x14ac:dyDescent="0.3"/>
    <row r="252" s="50" customFormat="1" x14ac:dyDescent="0.3"/>
    <row r="253" s="50" customFormat="1" x14ac:dyDescent="0.3"/>
    <row r="254" s="50" customFormat="1" x14ac:dyDescent="0.3"/>
    <row r="255" s="50" customFormat="1" x14ac:dyDescent="0.3"/>
    <row r="256" s="50" customFormat="1" x14ac:dyDescent="0.3"/>
    <row r="257" s="50" customFormat="1" x14ac:dyDescent="0.3"/>
    <row r="258" s="50" customFormat="1" x14ac:dyDescent="0.3"/>
    <row r="259" s="50" customFormat="1" x14ac:dyDescent="0.3"/>
    <row r="260" s="50" customFormat="1" x14ac:dyDescent="0.3"/>
    <row r="261" s="50" customFormat="1" x14ac:dyDescent="0.3"/>
    <row r="262" s="50" customFormat="1" x14ac:dyDescent="0.3"/>
    <row r="263" s="50" customFormat="1" x14ac:dyDescent="0.3"/>
    <row r="264" s="50" customFormat="1" x14ac:dyDescent="0.3"/>
    <row r="265" s="50" customFormat="1" x14ac:dyDescent="0.3"/>
    <row r="266" s="50" customFormat="1" x14ac:dyDescent="0.3"/>
    <row r="267" s="50" customFormat="1" x14ac:dyDescent="0.3"/>
    <row r="268" s="50" customFormat="1" x14ac:dyDescent="0.3"/>
    <row r="269" s="50" customFormat="1" x14ac:dyDescent="0.3"/>
    <row r="270" s="50" customFormat="1" x14ac:dyDescent="0.3"/>
    <row r="271" s="50" customFormat="1" x14ac:dyDescent="0.3"/>
    <row r="272" s="50" customFormat="1" x14ac:dyDescent="0.3"/>
    <row r="273" s="50" customFormat="1" x14ac:dyDescent="0.3"/>
    <row r="274" s="50" customFormat="1" x14ac:dyDescent="0.3"/>
    <row r="275" s="50" customFormat="1" x14ac:dyDescent="0.3"/>
    <row r="276" s="50" customFormat="1" x14ac:dyDescent="0.3"/>
    <row r="277" s="50" customFormat="1" x14ac:dyDescent="0.3"/>
    <row r="278" s="50" customFormat="1" x14ac:dyDescent="0.3"/>
    <row r="279" s="50" customFormat="1" x14ac:dyDescent="0.3"/>
    <row r="280" s="50" customFormat="1" x14ac:dyDescent="0.3"/>
    <row r="281" s="50" customFormat="1" x14ac:dyDescent="0.3"/>
    <row r="282" s="50" customFormat="1" x14ac:dyDescent="0.3"/>
    <row r="283" s="50" customFormat="1" x14ac:dyDescent="0.3"/>
    <row r="284" s="50" customFormat="1" x14ac:dyDescent="0.3"/>
    <row r="285" s="50" customFormat="1" x14ac:dyDescent="0.3"/>
    <row r="286" s="50" customFormat="1" x14ac:dyDescent="0.3"/>
    <row r="287" s="50" customFormat="1" x14ac:dyDescent="0.3"/>
    <row r="288" s="50" customFormat="1" x14ac:dyDescent="0.3"/>
    <row r="289" s="50" customFormat="1" x14ac:dyDescent="0.3"/>
    <row r="290" s="50" customFormat="1" x14ac:dyDescent="0.3"/>
    <row r="291" s="50" customFormat="1" x14ac:dyDescent="0.3"/>
    <row r="292" s="50" customFormat="1" x14ac:dyDescent="0.3"/>
    <row r="293" s="50" customFormat="1" x14ac:dyDescent="0.3"/>
    <row r="294" s="50" customFormat="1" x14ac:dyDescent="0.3"/>
    <row r="295" s="50" customFormat="1" x14ac:dyDescent="0.3"/>
    <row r="296" s="50" customFormat="1" x14ac:dyDescent="0.3"/>
    <row r="297" s="50" customFormat="1" x14ac:dyDescent="0.3"/>
    <row r="298" s="50" customFormat="1" x14ac:dyDescent="0.3"/>
    <row r="299" s="50" customFormat="1" x14ac:dyDescent="0.3"/>
    <row r="300" s="50" customFormat="1" x14ac:dyDescent="0.3"/>
    <row r="301" s="50" customFormat="1" x14ac:dyDescent="0.3"/>
    <row r="302" s="50" customFormat="1" x14ac:dyDescent="0.3"/>
    <row r="303" s="50" customFormat="1" x14ac:dyDescent="0.3"/>
    <row r="304" s="50" customFormat="1" x14ac:dyDescent="0.3"/>
    <row r="305" s="50" customFormat="1" x14ac:dyDescent="0.3"/>
    <row r="306" s="50" customFormat="1" x14ac:dyDescent="0.3"/>
    <row r="307" s="50" customFormat="1" x14ac:dyDescent="0.3"/>
    <row r="308" s="50" customFormat="1" x14ac:dyDescent="0.3"/>
    <row r="309" s="50" customFormat="1" x14ac:dyDescent="0.3"/>
    <row r="310" s="50" customFormat="1" x14ac:dyDescent="0.3"/>
    <row r="311" s="50" customFormat="1" x14ac:dyDescent="0.3"/>
    <row r="312" s="50" customFormat="1" x14ac:dyDescent="0.3"/>
    <row r="313" s="50" customFormat="1" x14ac:dyDescent="0.3"/>
    <row r="314" s="50" customFormat="1" x14ac:dyDescent="0.3"/>
    <row r="315" s="50" customFormat="1" x14ac:dyDescent="0.3"/>
    <row r="316" s="50" customFormat="1" x14ac:dyDescent="0.3"/>
    <row r="317" s="50" customFormat="1" x14ac:dyDescent="0.3"/>
    <row r="318" s="50" customFormat="1" x14ac:dyDescent="0.3"/>
    <row r="319" s="50" customFormat="1" x14ac:dyDescent="0.3"/>
    <row r="320" s="50" customFormat="1" x14ac:dyDescent="0.3"/>
    <row r="321" s="50" customFormat="1" x14ac:dyDescent="0.3"/>
    <row r="322" s="50" customFormat="1" x14ac:dyDescent="0.3"/>
    <row r="323" s="50" customFormat="1" x14ac:dyDescent="0.3"/>
    <row r="324" s="50" customFormat="1" x14ac:dyDescent="0.3"/>
    <row r="325" s="50" customFormat="1" x14ac:dyDescent="0.3"/>
    <row r="326" s="50" customFormat="1" x14ac:dyDescent="0.3"/>
    <row r="327" s="50" customFormat="1" x14ac:dyDescent="0.3"/>
    <row r="328" s="50" customFormat="1" x14ac:dyDescent="0.3"/>
    <row r="329" s="50" customFormat="1" x14ac:dyDescent="0.3"/>
    <row r="330" s="50" customFormat="1" x14ac:dyDescent="0.3"/>
    <row r="331" s="50" customFormat="1" x14ac:dyDescent="0.3"/>
    <row r="332" s="50" customFormat="1" x14ac:dyDescent="0.3"/>
    <row r="333" s="50" customFormat="1" x14ac:dyDescent="0.3"/>
    <row r="334" s="50" customFormat="1" x14ac:dyDescent="0.3"/>
    <row r="335" s="50" customFormat="1" x14ac:dyDescent="0.3"/>
    <row r="336" s="50" customFormat="1" x14ac:dyDescent="0.3"/>
    <row r="337" s="50" customFormat="1" x14ac:dyDescent="0.3"/>
    <row r="338" s="50" customFormat="1" x14ac:dyDescent="0.3"/>
    <row r="339" s="50" customFormat="1" x14ac:dyDescent="0.3"/>
    <row r="340" s="50" customFormat="1" x14ac:dyDescent="0.3"/>
    <row r="341" s="50" customFormat="1" x14ac:dyDescent="0.3"/>
    <row r="342" s="50" customFormat="1" x14ac:dyDescent="0.3"/>
    <row r="343" s="50" customFormat="1" x14ac:dyDescent="0.3"/>
    <row r="344" s="50" customFormat="1" x14ac:dyDescent="0.3"/>
    <row r="345" s="50" customFormat="1" x14ac:dyDescent="0.3"/>
    <row r="346" s="50" customFormat="1" x14ac:dyDescent="0.3"/>
    <row r="347" s="50" customFormat="1" x14ac:dyDescent="0.3"/>
    <row r="348" s="50" customFormat="1" x14ac:dyDescent="0.3"/>
    <row r="349" s="50" customFormat="1" x14ac:dyDescent="0.3"/>
    <row r="350" s="50" customFormat="1" x14ac:dyDescent="0.3"/>
    <row r="351" s="50" customFormat="1" x14ac:dyDescent="0.3"/>
    <row r="352" s="50" customFormat="1" x14ac:dyDescent="0.3"/>
    <row r="353" s="50" customFormat="1" x14ac:dyDescent="0.3"/>
    <row r="354" s="50" customFormat="1" x14ac:dyDescent="0.3"/>
    <row r="355" s="50" customFormat="1" x14ac:dyDescent="0.3"/>
    <row r="356" s="50" customFormat="1" x14ac:dyDescent="0.3"/>
    <row r="357" s="50" customFormat="1" x14ac:dyDescent="0.3"/>
    <row r="358" s="50" customFormat="1" x14ac:dyDescent="0.3"/>
    <row r="359" s="50" customFormat="1" x14ac:dyDescent="0.3"/>
    <row r="360" s="50" customFormat="1" x14ac:dyDescent="0.3"/>
    <row r="361" s="50" customFormat="1" x14ac:dyDescent="0.3"/>
    <row r="362" s="50" customFormat="1" x14ac:dyDescent="0.3"/>
    <row r="363" s="50" customFormat="1" x14ac:dyDescent="0.3"/>
    <row r="364" s="50" customFormat="1" x14ac:dyDescent="0.3"/>
    <row r="365" s="50" customFormat="1" x14ac:dyDescent="0.3"/>
    <row r="366" s="50" customFormat="1" x14ac:dyDescent="0.3"/>
    <row r="367" s="50" customFormat="1" x14ac:dyDescent="0.3"/>
    <row r="368" s="50" customFormat="1" x14ac:dyDescent="0.3"/>
    <row r="369" s="50" customFormat="1" x14ac:dyDescent="0.3"/>
    <row r="370" s="50" customFormat="1" x14ac:dyDescent="0.3"/>
    <row r="371" s="50" customFormat="1" x14ac:dyDescent="0.3"/>
    <row r="372" s="50" customFormat="1" x14ac:dyDescent="0.3"/>
    <row r="373" s="50" customFormat="1" x14ac:dyDescent="0.3"/>
    <row r="374" s="50" customFormat="1" x14ac:dyDescent="0.3"/>
    <row r="375" s="50" customFormat="1" x14ac:dyDescent="0.3"/>
    <row r="376" s="50" customFormat="1" x14ac:dyDescent="0.3"/>
    <row r="377" s="50" customFormat="1" x14ac:dyDescent="0.3"/>
    <row r="378" s="50" customFormat="1" x14ac:dyDescent="0.3"/>
    <row r="379" s="50" customFormat="1" x14ac:dyDescent="0.3"/>
    <row r="380" s="50" customFormat="1" x14ac:dyDescent="0.3"/>
    <row r="381" s="50" customFormat="1" x14ac:dyDescent="0.3"/>
    <row r="382" s="50" customFormat="1" x14ac:dyDescent="0.3"/>
  </sheetData>
  <sheetProtection algorithmName="SHA-512" hashValue="mbOYnl+0E9AsO1inDDMxXqvwBizcWat6/xwqjY5dbe16aUKBnjYoJAwvtCZ9R3IioQU2KPfs9b2v1hBFbCMvrA==" saltValue="tsPJTU0T1iDskBDMb1PARg==" spinCount="100000" sheet="1" objects="1" scenarios="1" insertRows="0"/>
  <dataConsolidate/>
  <mergeCells count="12">
    <mergeCell ref="C5:I6"/>
    <mergeCell ref="C123:I123"/>
    <mergeCell ref="L74:R74"/>
    <mergeCell ref="L85:R85"/>
    <mergeCell ref="C72:I72"/>
    <mergeCell ref="C10:K10"/>
    <mergeCell ref="C13:K13"/>
    <mergeCell ref="E20:K20"/>
    <mergeCell ref="E22:K22"/>
    <mergeCell ref="C41:I41"/>
    <mergeCell ref="C48:I48"/>
    <mergeCell ref="C39:I39"/>
  </mergeCells>
  <conditionalFormatting sqref="M42:R42 L42:L44">
    <cfRule type="cellIs" dxfId="12" priority="2" operator="equal">
      <formula>"Implementare"</formula>
    </cfRule>
  </conditionalFormatting>
  <dataValidations count="1">
    <dataValidation type="list" allowBlank="1" showInputMessage="1" showErrorMessage="1" sqref="E24" xr:uid="{00000000-0002-0000-0100-000000000000}">
      <formula1>$G$24:$G$25</formula1>
    </dataValidation>
  </dataValidations>
  <pageMargins left="0.31496062992125984" right="0.31496062992125984" top="0.35433070866141736" bottom="0.35433070866141736" header="0.31496062992125984" footer="0.31496062992125984"/>
  <pageSetup scale="49"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2949FF6-367D-4F5F-BAEA-789F8EE01CE8}">
  <sheetPr>
    <pageSetUpPr fitToPage="1"/>
  </sheetPr>
  <dimension ref="B2:K199"/>
  <sheetViews>
    <sheetView topLeftCell="A144" zoomScaleNormal="100" workbookViewId="0">
      <selection activeCell="H152" sqref="H152:H153"/>
    </sheetView>
  </sheetViews>
  <sheetFormatPr defaultColWidth="8.85546875" defaultRowHeight="15" x14ac:dyDescent="0.25"/>
  <cols>
    <col min="1" max="1" width="8.85546875" style="181"/>
    <col min="2" max="2" width="7" style="181" customWidth="1"/>
    <col min="3" max="3" width="53.140625" style="181" customWidth="1"/>
    <col min="4" max="4" width="4.85546875" style="181" customWidth="1"/>
    <col min="5" max="5" width="8.85546875" style="181"/>
    <col min="6" max="6" width="3.7109375" style="181" customWidth="1"/>
    <col min="7" max="7" width="19.7109375" style="181" customWidth="1"/>
    <col min="8" max="8" width="18.42578125" style="181" customWidth="1"/>
    <col min="9" max="9" width="6.5703125" style="181" customWidth="1"/>
    <col min="10" max="10" width="8.85546875" style="181"/>
    <col min="11" max="11" width="10.140625" style="181" bestFit="1" customWidth="1"/>
    <col min="12" max="12" width="8.85546875" style="181"/>
    <col min="13" max="13" width="13" style="181" customWidth="1"/>
    <col min="14" max="16384" width="8.85546875" style="181"/>
  </cols>
  <sheetData>
    <row r="2" spans="2:9" x14ac:dyDescent="0.25">
      <c r="B2" s="180"/>
      <c r="C2" s="180"/>
      <c r="D2" s="180"/>
      <c r="E2" s="180"/>
      <c r="F2" s="180"/>
      <c r="G2" s="180"/>
      <c r="H2" s="180"/>
      <c r="I2" s="180"/>
    </row>
    <row r="3" spans="2:9" ht="15.75" x14ac:dyDescent="0.25">
      <c r="B3" s="180"/>
      <c r="C3" s="77" t="s">
        <v>221</v>
      </c>
      <c r="D3" s="144"/>
      <c r="E3" s="143"/>
      <c r="F3" s="143"/>
      <c r="G3" s="144"/>
      <c r="H3" s="144"/>
      <c r="I3" s="180"/>
    </row>
    <row r="4" spans="2:9" ht="16.5" x14ac:dyDescent="0.3">
      <c r="B4" s="180"/>
      <c r="C4" s="49"/>
      <c r="D4" s="49"/>
      <c r="E4" s="70"/>
      <c r="F4" s="70"/>
      <c r="G4" s="49"/>
      <c r="H4" s="49"/>
      <c r="I4" s="180"/>
    </row>
    <row r="5" spans="2:9" ht="16.5" x14ac:dyDescent="0.3">
      <c r="B5" s="180"/>
      <c r="C5" s="182" t="s">
        <v>222</v>
      </c>
      <c r="D5" s="49"/>
      <c r="E5" s="70"/>
      <c r="F5" s="70"/>
      <c r="G5" s="70"/>
      <c r="H5" s="70"/>
      <c r="I5" s="180"/>
    </row>
    <row r="6" spans="2:9" ht="16.5" x14ac:dyDescent="0.3">
      <c r="B6" s="180"/>
      <c r="C6" s="182"/>
      <c r="D6" s="49"/>
      <c r="E6" s="70"/>
      <c r="F6" s="70"/>
      <c r="G6" s="49"/>
      <c r="H6" s="49"/>
      <c r="I6" s="180"/>
    </row>
    <row r="7" spans="2:9" ht="16.5" x14ac:dyDescent="0.3">
      <c r="B7" s="180"/>
      <c r="C7" s="89" t="s">
        <v>223</v>
      </c>
      <c r="D7" s="49"/>
      <c r="E7" s="75"/>
      <c r="F7" s="75"/>
      <c r="G7" s="96" t="s">
        <v>155</v>
      </c>
      <c r="H7" s="96" t="s">
        <v>156</v>
      </c>
      <c r="I7" s="180"/>
    </row>
    <row r="8" spans="2:9" ht="16.5" x14ac:dyDescent="0.3">
      <c r="B8" s="180"/>
      <c r="C8" s="59"/>
      <c r="D8" s="49"/>
      <c r="E8" s="70"/>
      <c r="F8" s="70"/>
      <c r="G8" s="49"/>
      <c r="H8" s="49"/>
      <c r="I8" s="180"/>
    </row>
    <row r="9" spans="2:9" ht="16.5" x14ac:dyDescent="0.3">
      <c r="B9" s="180"/>
      <c r="C9" s="183" t="s">
        <v>224</v>
      </c>
      <c r="D9" s="49"/>
      <c r="E9" s="70"/>
      <c r="F9" s="70"/>
      <c r="G9" s="184"/>
      <c r="H9" s="184"/>
      <c r="I9" s="180"/>
    </row>
    <row r="10" spans="2:9" ht="16.5" x14ac:dyDescent="0.3">
      <c r="B10" s="180"/>
      <c r="C10" s="185" t="s">
        <v>225</v>
      </c>
      <c r="D10" s="49"/>
      <c r="E10" s="70"/>
      <c r="F10" s="70"/>
      <c r="G10" s="186"/>
      <c r="H10" s="186"/>
      <c r="I10" s="180"/>
    </row>
    <row r="11" spans="2:9" ht="16.5" x14ac:dyDescent="0.3">
      <c r="B11" s="180"/>
      <c r="C11" s="187" t="s">
        <v>226</v>
      </c>
      <c r="D11" s="49"/>
      <c r="E11" s="70" t="s">
        <v>39</v>
      </c>
      <c r="F11" s="70"/>
      <c r="G11" s="188"/>
      <c r="H11" s="188"/>
      <c r="I11" s="180"/>
    </row>
    <row r="12" spans="2:9" ht="16.5" x14ac:dyDescent="0.3">
      <c r="B12" s="180"/>
      <c r="C12" s="187" t="s">
        <v>227</v>
      </c>
      <c r="D12" s="49"/>
      <c r="E12" s="70" t="s">
        <v>39</v>
      </c>
      <c r="F12" s="70"/>
      <c r="G12" s="188"/>
      <c r="H12" s="188"/>
      <c r="I12" s="180"/>
    </row>
    <row r="13" spans="2:9" ht="38.25" x14ac:dyDescent="0.3">
      <c r="B13" s="180"/>
      <c r="C13" s="187" t="s">
        <v>228</v>
      </c>
      <c r="D13" s="49"/>
      <c r="E13" s="70" t="s">
        <v>39</v>
      </c>
      <c r="F13" s="70"/>
      <c r="G13" s="188"/>
      <c r="H13" s="188"/>
      <c r="I13" s="180"/>
    </row>
    <row r="14" spans="2:9" ht="16.5" x14ac:dyDescent="0.3">
      <c r="B14" s="180"/>
      <c r="C14" s="187" t="s">
        <v>229</v>
      </c>
      <c r="D14" s="49"/>
      <c r="E14" s="70" t="s">
        <v>39</v>
      </c>
      <c r="F14" s="70"/>
      <c r="G14" s="188"/>
      <c r="H14" s="188"/>
      <c r="I14" s="180"/>
    </row>
    <row r="15" spans="2:9" ht="25.5" x14ac:dyDescent="0.3">
      <c r="B15" s="180"/>
      <c r="C15" s="187" t="s">
        <v>230</v>
      </c>
      <c r="D15" s="49"/>
      <c r="E15" s="70" t="s">
        <v>39</v>
      </c>
      <c r="F15" s="70"/>
      <c r="G15" s="188"/>
      <c r="H15" s="188"/>
      <c r="I15" s="180"/>
    </row>
    <row r="16" spans="2:9" ht="16.5" x14ac:dyDescent="0.3">
      <c r="B16" s="180"/>
      <c r="C16" s="187" t="s">
        <v>231</v>
      </c>
      <c r="D16" s="49"/>
      <c r="E16" s="70" t="s">
        <v>39</v>
      </c>
      <c r="F16" s="70"/>
      <c r="G16" s="188"/>
      <c r="H16" s="188"/>
      <c r="I16" s="180"/>
    </row>
    <row r="17" spans="2:9" ht="16.5" x14ac:dyDescent="0.3">
      <c r="B17" s="180"/>
      <c r="C17" s="189" t="s">
        <v>5</v>
      </c>
      <c r="D17" s="49"/>
      <c r="E17" s="70"/>
      <c r="F17" s="70"/>
      <c r="G17" s="261">
        <f>SUM(G11:G16)</f>
        <v>0</v>
      </c>
      <c r="H17" s="261">
        <f>SUM(H11:H16)</f>
        <v>0</v>
      </c>
      <c r="I17" s="180"/>
    </row>
    <row r="18" spans="2:9" ht="16.5" x14ac:dyDescent="0.3">
      <c r="B18" s="180"/>
      <c r="C18" s="185" t="s">
        <v>232</v>
      </c>
      <c r="D18" s="49"/>
      <c r="E18" s="70"/>
      <c r="F18" s="70"/>
      <c r="G18" s="190"/>
      <c r="H18" s="190"/>
      <c r="I18" s="180"/>
    </row>
    <row r="19" spans="2:9" ht="16.5" x14ac:dyDescent="0.3">
      <c r="B19" s="180"/>
      <c r="C19" s="187" t="s">
        <v>233</v>
      </c>
      <c r="D19" s="49"/>
      <c r="E19" s="70" t="s">
        <v>39</v>
      </c>
      <c r="F19" s="70"/>
      <c r="G19" s="191"/>
      <c r="H19" s="191"/>
      <c r="I19" s="180"/>
    </row>
    <row r="20" spans="2:9" ht="16.5" x14ac:dyDescent="0.3">
      <c r="B20" s="180"/>
      <c r="C20" s="187" t="s">
        <v>234</v>
      </c>
      <c r="D20" s="49"/>
      <c r="E20" s="70" t="s">
        <v>39</v>
      </c>
      <c r="F20" s="70"/>
      <c r="G20" s="191"/>
      <c r="H20" s="191"/>
      <c r="I20" s="180"/>
    </row>
    <row r="21" spans="2:9" ht="16.5" x14ac:dyDescent="0.3">
      <c r="B21" s="180"/>
      <c r="C21" s="187" t="s">
        <v>235</v>
      </c>
      <c r="D21" s="49"/>
      <c r="E21" s="70" t="s">
        <v>39</v>
      </c>
      <c r="F21" s="70"/>
      <c r="G21" s="191"/>
      <c r="H21" s="191"/>
      <c r="I21" s="180"/>
    </row>
    <row r="22" spans="2:9" ht="16.5" x14ac:dyDescent="0.3">
      <c r="B22" s="180"/>
      <c r="C22" s="187" t="s">
        <v>236</v>
      </c>
      <c r="D22" s="49"/>
      <c r="E22" s="70" t="s">
        <v>39</v>
      </c>
      <c r="F22" s="70"/>
      <c r="G22" s="191"/>
      <c r="H22" s="191"/>
      <c r="I22" s="180"/>
    </row>
    <row r="23" spans="2:9" ht="16.5" x14ac:dyDescent="0.3">
      <c r="B23" s="180"/>
      <c r="C23" s="187" t="s">
        <v>237</v>
      </c>
      <c r="D23" s="49"/>
      <c r="E23" s="70" t="s">
        <v>39</v>
      </c>
      <c r="F23" s="70"/>
      <c r="G23" s="191"/>
      <c r="H23" s="191"/>
      <c r="I23" s="180"/>
    </row>
    <row r="24" spans="2:9" ht="16.5" x14ac:dyDescent="0.3">
      <c r="B24" s="180"/>
      <c r="C24" s="187" t="s">
        <v>238</v>
      </c>
      <c r="D24" s="49"/>
      <c r="E24" s="70" t="s">
        <v>39</v>
      </c>
      <c r="F24" s="70"/>
      <c r="G24" s="191"/>
      <c r="H24" s="191"/>
      <c r="I24" s="180"/>
    </row>
    <row r="25" spans="2:9" ht="25.5" x14ac:dyDescent="0.3">
      <c r="B25" s="180"/>
      <c r="C25" s="187" t="s">
        <v>239</v>
      </c>
      <c r="D25" s="49"/>
      <c r="E25" s="70" t="s">
        <v>39</v>
      </c>
      <c r="F25" s="70"/>
      <c r="G25" s="191"/>
      <c r="H25" s="191"/>
      <c r="I25" s="180"/>
    </row>
    <row r="26" spans="2:9" ht="16.5" x14ac:dyDescent="0.3">
      <c r="B26" s="180"/>
      <c r="C26" s="187" t="s">
        <v>240</v>
      </c>
      <c r="D26" s="49"/>
      <c r="E26" s="70" t="s">
        <v>39</v>
      </c>
      <c r="F26" s="70"/>
      <c r="G26" s="191"/>
      <c r="H26" s="191"/>
      <c r="I26" s="180"/>
    </row>
    <row r="27" spans="2:9" ht="16.5" x14ac:dyDescent="0.3">
      <c r="B27" s="180"/>
      <c r="C27" s="187" t="s">
        <v>241</v>
      </c>
      <c r="D27" s="49"/>
      <c r="E27" s="70" t="s">
        <v>39</v>
      </c>
      <c r="F27" s="70"/>
      <c r="G27" s="191"/>
      <c r="H27" s="191"/>
      <c r="I27" s="180"/>
    </row>
    <row r="28" spans="2:9" ht="16.5" x14ac:dyDescent="0.3">
      <c r="B28" s="180"/>
      <c r="C28" s="189" t="s">
        <v>5</v>
      </c>
      <c r="D28" s="49"/>
      <c r="E28" s="70"/>
      <c r="F28" s="70"/>
      <c r="G28" s="261">
        <f>SUM(G19:G27)</f>
        <v>0</v>
      </c>
      <c r="H28" s="261">
        <f>SUM(H19:H27)</f>
        <v>0</v>
      </c>
      <c r="I28" s="180"/>
    </row>
    <row r="29" spans="2:9" ht="16.5" x14ac:dyDescent="0.3">
      <c r="B29" s="180"/>
      <c r="C29" s="192" t="s">
        <v>242</v>
      </c>
      <c r="D29" s="49"/>
      <c r="E29" s="70"/>
      <c r="F29" s="70"/>
      <c r="G29" s="190"/>
      <c r="H29" s="190"/>
      <c r="I29" s="180"/>
    </row>
    <row r="30" spans="2:9" ht="16.5" x14ac:dyDescent="0.3">
      <c r="B30" s="180"/>
      <c r="C30" s="187" t="s">
        <v>243</v>
      </c>
      <c r="D30" s="49"/>
      <c r="E30" s="70" t="s">
        <v>39</v>
      </c>
      <c r="F30" s="70"/>
      <c r="G30" s="191"/>
      <c r="H30" s="191"/>
      <c r="I30" s="180"/>
    </row>
    <row r="31" spans="2:9" ht="16.5" x14ac:dyDescent="0.3">
      <c r="B31" s="180"/>
      <c r="C31" s="187" t="s">
        <v>244</v>
      </c>
      <c r="D31" s="49"/>
      <c r="E31" s="70" t="s">
        <v>39</v>
      </c>
      <c r="F31" s="70"/>
      <c r="G31" s="191"/>
      <c r="H31" s="191"/>
      <c r="I31" s="180"/>
    </row>
    <row r="32" spans="2:9" ht="25.5" x14ac:dyDescent="0.3">
      <c r="B32" s="180"/>
      <c r="C32" s="187" t="s">
        <v>245</v>
      </c>
      <c r="D32" s="49"/>
      <c r="E32" s="70" t="s">
        <v>39</v>
      </c>
      <c r="F32" s="70"/>
      <c r="G32" s="191"/>
      <c r="H32" s="191"/>
      <c r="I32" s="180"/>
    </row>
    <row r="33" spans="2:9" ht="25.5" x14ac:dyDescent="0.3">
      <c r="B33" s="180"/>
      <c r="C33" s="187" t="s">
        <v>246</v>
      </c>
      <c r="D33" s="49"/>
      <c r="E33" s="70" t="s">
        <v>39</v>
      </c>
      <c r="F33" s="70"/>
      <c r="G33" s="191"/>
      <c r="H33" s="191"/>
      <c r="I33" s="180"/>
    </row>
    <row r="34" spans="2:9" ht="16.5" x14ac:dyDescent="0.3">
      <c r="B34" s="180"/>
      <c r="C34" s="187" t="s">
        <v>247</v>
      </c>
      <c r="D34" s="49"/>
      <c r="E34" s="70" t="s">
        <v>39</v>
      </c>
      <c r="F34" s="70"/>
      <c r="G34" s="191"/>
      <c r="H34" s="191"/>
      <c r="I34" s="180"/>
    </row>
    <row r="35" spans="2:9" ht="16.5" x14ac:dyDescent="0.3">
      <c r="B35" s="180"/>
      <c r="C35" s="187" t="s">
        <v>248</v>
      </c>
      <c r="D35" s="49"/>
      <c r="E35" s="70" t="s">
        <v>39</v>
      </c>
      <c r="F35" s="70"/>
      <c r="G35" s="188"/>
      <c r="H35" s="188"/>
      <c r="I35" s="180"/>
    </row>
    <row r="36" spans="2:9" ht="16.5" x14ac:dyDescent="0.3">
      <c r="B36" s="180"/>
      <c r="C36" s="189" t="s">
        <v>5</v>
      </c>
      <c r="D36" s="49"/>
      <c r="E36" s="70"/>
      <c r="F36" s="70"/>
      <c r="G36" s="262">
        <f>SUM(G30:G35)</f>
        <v>0</v>
      </c>
      <c r="H36" s="262">
        <f>SUM(H30:H35)</f>
        <v>0</v>
      </c>
      <c r="I36" s="180"/>
    </row>
    <row r="37" spans="2:9" ht="16.5" x14ac:dyDescent="0.3">
      <c r="B37" s="180"/>
      <c r="C37" s="193" t="s">
        <v>249</v>
      </c>
      <c r="D37" s="49"/>
      <c r="E37" s="70"/>
      <c r="F37" s="70"/>
      <c r="G37" s="263">
        <f>G17+G28+G36</f>
        <v>0</v>
      </c>
      <c r="H37" s="263">
        <f>H17+H28+H36</f>
        <v>0</v>
      </c>
      <c r="I37" s="180"/>
    </row>
    <row r="38" spans="2:9" ht="16.5" x14ac:dyDescent="0.3">
      <c r="B38" s="180"/>
      <c r="C38" s="194" t="s">
        <v>250</v>
      </c>
      <c r="D38" s="49"/>
      <c r="E38" s="70"/>
      <c r="F38" s="70"/>
      <c r="G38" s="186"/>
      <c r="H38" s="186"/>
      <c r="I38" s="180"/>
    </row>
    <row r="39" spans="2:9" ht="16.5" x14ac:dyDescent="0.3">
      <c r="B39" s="180"/>
      <c r="C39" s="192" t="s">
        <v>251</v>
      </c>
      <c r="D39" s="49"/>
      <c r="E39" s="70"/>
      <c r="F39" s="70"/>
      <c r="G39" s="195"/>
      <c r="H39" s="195"/>
      <c r="I39" s="180"/>
    </row>
    <row r="40" spans="2:9" ht="16.5" x14ac:dyDescent="0.3">
      <c r="B40" s="180"/>
      <c r="C40" s="187" t="s">
        <v>252</v>
      </c>
      <c r="D40" s="49"/>
      <c r="E40" s="70" t="s">
        <v>39</v>
      </c>
      <c r="F40" s="70"/>
      <c r="G40" s="188"/>
      <c r="H40" s="188"/>
      <c r="I40" s="180"/>
    </row>
    <row r="41" spans="2:9" ht="16.5" x14ac:dyDescent="0.3">
      <c r="B41" s="180"/>
      <c r="C41" s="187" t="s">
        <v>253</v>
      </c>
      <c r="D41" s="49"/>
      <c r="E41" s="70" t="s">
        <v>39</v>
      </c>
      <c r="F41" s="70"/>
      <c r="G41" s="188"/>
      <c r="H41" s="188"/>
      <c r="I41" s="180"/>
    </row>
    <row r="42" spans="2:9" ht="16.5" x14ac:dyDescent="0.3">
      <c r="B42" s="180"/>
      <c r="C42" s="187" t="s">
        <v>254</v>
      </c>
      <c r="D42" s="49"/>
      <c r="E42" s="70" t="s">
        <v>39</v>
      </c>
      <c r="F42" s="70"/>
      <c r="G42" s="188"/>
      <c r="H42" s="188"/>
      <c r="I42" s="180"/>
    </row>
    <row r="43" spans="2:9" ht="16.5" x14ac:dyDescent="0.3">
      <c r="B43" s="180"/>
      <c r="C43" s="187" t="s">
        <v>255</v>
      </c>
      <c r="D43" s="49"/>
      <c r="E43" s="70" t="s">
        <v>39</v>
      </c>
      <c r="F43" s="70"/>
      <c r="G43" s="188"/>
      <c r="H43" s="188"/>
      <c r="I43" s="180"/>
    </row>
    <row r="44" spans="2:9" ht="16.5" x14ac:dyDescent="0.3">
      <c r="B44" s="180"/>
      <c r="C44" s="189" t="s">
        <v>5</v>
      </c>
      <c r="D44" s="49"/>
      <c r="E44" s="70"/>
      <c r="F44" s="70"/>
      <c r="G44" s="264">
        <f>SUM(G40:G43)</f>
        <v>0</v>
      </c>
      <c r="H44" s="264">
        <f>SUM(H40:H43)</f>
        <v>0</v>
      </c>
      <c r="I44" s="180"/>
    </row>
    <row r="45" spans="2:9" ht="16.5" x14ac:dyDescent="0.3">
      <c r="B45" s="180"/>
      <c r="C45" s="192" t="s">
        <v>256</v>
      </c>
      <c r="D45" s="49"/>
      <c r="E45" s="70"/>
      <c r="F45" s="70"/>
      <c r="G45" s="265"/>
      <c r="H45" s="265"/>
      <c r="I45" s="180"/>
    </row>
    <row r="46" spans="2:9" ht="16.5" x14ac:dyDescent="0.3">
      <c r="B46" s="180"/>
      <c r="C46" s="187" t="s">
        <v>257</v>
      </c>
      <c r="D46" s="49"/>
      <c r="E46" s="70" t="s">
        <v>39</v>
      </c>
      <c r="F46" s="70"/>
      <c r="G46" s="188"/>
      <c r="H46" s="188"/>
      <c r="I46" s="180"/>
    </row>
    <row r="47" spans="2:9" ht="16.5" x14ac:dyDescent="0.3">
      <c r="B47" s="180"/>
      <c r="C47" s="187" t="s">
        <v>258</v>
      </c>
      <c r="D47" s="49"/>
      <c r="E47" s="70" t="s">
        <v>39</v>
      </c>
      <c r="F47" s="70"/>
      <c r="G47" s="188"/>
      <c r="H47" s="188"/>
      <c r="I47" s="180"/>
    </row>
    <row r="48" spans="2:9" ht="25.5" x14ac:dyDescent="0.3">
      <c r="B48" s="180"/>
      <c r="C48" s="187" t="s">
        <v>259</v>
      </c>
      <c r="D48" s="49"/>
      <c r="E48" s="70" t="s">
        <v>39</v>
      </c>
      <c r="F48" s="70"/>
      <c r="G48" s="188"/>
      <c r="H48" s="188"/>
      <c r="I48" s="180"/>
    </row>
    <row r="49" spans="2:11" ht="16.5" x14ac:dyDescent="0.3">
      <c r="B49" s="180"/>
      <c r="C49" s="187" t="s">
        <v>260</v>
      </c>
      <c r="D49" s="49"/>
      <c r="E49" s="70" t="s">
        <v>39</v>
      </c>
      <c r="F49" s="70"/>
      <c r="G49" s="188"/>
      <c r="H49" s="188"/>
      <c r="I49" s="180"/>
    </row>
    <row r="50" spans="2:11" ht="16.5" x14ac:dyDescent="0.3">
      <c r="B50" s="180"/>
      <c r="C50" s="187" t="s">
        <v>261</v>
      </c>
      <c r="D50" s="49"/>
      <c r="E50" s="70" t="s">
        <v>39</v>
      </c>
      <c r="F50" s="70"/>
      <c r="G50" s="188"/>
      <c r="H50" s="188"/>
      <c r="I50" s="180"/>
    </row>
    <row r="51" spans="2:11" ht="16.5" x14ac:dyDescent="0.3">
      <c r="B51" s="180"/>
      <c r="C51" s="189" t="s">
        <v>5</v>
      </c>
      <c r="D51" s="49"/>
      <c r="E51" s="70"/>
      <c r="F51" s="70"/>
      <c r="G51" s="264">
        <f>SUM(G46:G50)</f>
        <v>0</v>
      </c>
      <c r="H51" s="264">
        <f>SUM(H46:H50)</f>
        <v>0</v>
      </c>
      <c r="I51" s="180"/>
    </row>
    <row r="52" spans="2:11" ht="16.5" x14ac:dyDescent="0.3">
      <c r="B52" s="180"/>
      <c r="C52" s="192" t="s">
        <v>262</v>
      </c>
      <c r="D52" s="49"/>
      <c r="E52" s="70" t="s">
        <v>39</v>
      </c>
      <c r="F52" s="70"/>
      <c r="G52" s="195"/>
      <c r="H52" s="195"/>
      <c r="I52" s="180"/>
    </row>
    <row r="53" spans="2:11" ht="16.5" x14ac:dyDescent="0.3">
      <c r="B53" s="180"/>
      <c r="C53" s="187" t="s">
        <v>263</v>
      </c>
      <c r="D53" s="49"/>
      <c r="E53" s="70" t="s">
        <v>39</v>
      </c>
      <c r="F53" s="70"/>
      <c r="G53" s="188"/>
      <c r="H53" s="188"/>
      <c r="I53" s="180"/>
    </row>
    <row r="54" spans="2:11" ht="16.5" x14ac:dyDescent="0.3">
      <c r="B54" s="180"/>
      <c r="C54" s="196" t="s">
        <v>264</v>
      </c>
      <c r="D54" s="49"/>
      <c r="E54" s="70" t="s">
        <v>39</v>
      </c>
      <c r="F54" s="70"/>
      <c r="G54" s="188"/>
      <c r="H54" s="188"/>
      <c r="I54" s="180"/>
    </row>
    <row r="55" spans="2:11" ht="16.5" x14ac:dyDescent="0.3">
      <c r="B55" s="180"/>
      <c r="C55" s="189" t="s">
        <v>5</v>
      </c>
      <c r="D55" s="49"/>
      <c r="E55" s="70"/>
      <c r="F55" s="70"/>
      <c r="G55" s="262">
        <f>SUM(G53:G54)</f>
        <v>0</v>
      </c>
      <c r="H55" s="262">
        <f>SUM(H53:H54)</f>
        <v>0</v>
      </c>
      <c r="I55" s="180"/>
    </row>
    <row r="56" spans="2:11" ht="16.5" x14ac:dyDescent="0.3">
      <c r="B56" s="180"/>
      <c r="C56" s="192" t="s">
        <v>265</v>
      </c>
      <c r="D56" s="49"/>
      <c r="E56" s="70"/>
      <c r="F56" s="70"/>
      <c r="G56" s="188"/>
      <c r="H56" s="188"/>
      <c r="I56" s="180"/>
    </row>
    <row r="57" spans="2:11" ht="16.5" x14ac:dyDescent="0.3">
      <c r="B57" s="180"/>
      <c r="C57" s="197" t="s">
        <v>266</v>
      </c>
      <c r="D57" s="49"/>
      <c r="E57" s="70"/>
      <c r="F57" s="70"/>
      <c r="G57" s="263">
        <f>G56+G55+G51+G44</f>
        <v>0</v>
      </c>
      <c r="H57" s="263">
        <f>H56+H55+H51+H44</f>
        <v>0</v>
      </c>
      <c r="I57" s="180"/>
    </row>
    <row r="58" spans="2:11" ht="15" customHeight="1" x14ac:dyDescent="0.3">
      <c r="B58" s="180"/>
      <c r="C58" s="194" t="s">
        <v>267</v>
      </c>
      <c r="D58" s="49"/>
      <c r="E58" s="70"/>
      <c r="F58" s="70"/>
      <c r="G58" s="264">
        <f>SUM(G59:G60)</f>
        <v>0</v>
      </c>
      <c r="H58" s="264">
        <f>SUM(H59:H60)</f>
        <v>0</v>
      </c>
      <c r="I58" s="180"/>
    </row>
    <row r="59" spans="2:11" ht="15" customHeight="1" x14ac:dyDescent="0.3">
      <c r="B59" s="180"/>
      <c r="C59" s="187" t="s">
        <v>268</v>
      </c>
      <c r="D59" s="49"/>
      <c r="E59" s="70" t="s">
        <v>39</v>
      </c>
      <c r="F59" s="70"/>
      <c r="G59" s="188"/>
      <c r="H59" s="188"/>
      <c r="I59" s="180"/>
      <c r="K59" s="207"/>
    </row>
    <row r="60" spans="2:11" ht="16.5" x14ac:dyDescent="0.3">
      <c r="B60" s="180"/>
      <c r="C60" s="187" t="s">
        <v>269</v>
      </c>
      <c r="D60" s="49"/>
      <c r="E60" s="70" t="s">
        <v>39</v>
      </c>
      <c r="F60" s="70"/>
      <c r="G60" s="188"/>
      <c r="H60" s="188"/>
      <c r="I60" s="180"/>
      <c r="K60" s="207"/>
    </row>
    <row r="61" spans="2:11" ht="33" x14ac:dyDescent="0.3">
      <c r="B61" s="180"/>
      <c r="C61" s="194" t="s">
        <v>270</v>
      </c>
      <c r="D61" s="49"/>
      <c r="E61" s="70"/>
      <c r="F61" s="70"/>
      <c r="G61" s="195"/>
      <c r="H61" s="195"/>
      <c r="I61" s="180"/>
    </row>
    <row r="62" spans="2:11" ht="38.25" x14ac:dyDescent="0.3">
      <c r="B62" s="180"/>
      <c r="C62" s="187" t="s">
        <v>271</v>
      </c>
      <c r="D62" s="49"/>
      <c r="E62" s="70" t="s">
        <v>39</v>
      </c>
      <c r="F62" s="70"/>
      <c r="G62" s="188"/>
      <c r="H62" s="188"/>
      <c r="I62" s="180"/>
    </row>
    <row r="63" spans="2:11" ht="16.5" x14ac:dyDescent="0.3">
      <c r="B63" s="180"/>
      <c r="C63" s="187" t="s">
        <v>272</v>
      </c>
      <c r="D63" s="49"/>
      <c r="E63" s="70" t="s">
        <v>39</v>
      </c>
      <c r="F63" s="70"/>
      <c r="G63" s="188"/>
      <c r="H63" s="188"/>
      <c r="I63" s="180"/>
    </row>
    <row r="64" spans="2:11" ht="16.5" x14ac:dyDescent="0.3">
      <c r="B64" s="180"/>
      <c r="C64" s="187" t="s">
        <v>273</v>
      </c>
      <c r="D64" s="49"/>
      <c r="E64" s="70" t="s">
        <v>39</v>
      </c>
      <c r="F64" s="70"/>
      <c r="G64" s="188"/>
      <c r="H64" s="188"/>
      <c r="I64" s="180"/>
    </row>
    <row r="65" spans="2:11" ht="16.5" x14ac:dyDescent="0.3">
      <c r="B65" s="180"/>
      <c r="C65" s="187" t="s">
        <v>274</v>
      </c>
      <c r="D65" s="49"/>
      <c r="E65" s="70" t="s">
        <v>39</v>
      </c>
      <c r="F65" s="70"/>
      <c r="G65" s="188"/>
      <c r="H65" s="188"/>
      <c r="I65" s="180"/>
    </row>
    <row r="66" spans="2:11" ht="16.5" x14ac:dyDescent="0.3">
      <c r="B66" s="180"/>
      <c r="C66" s="187" t="s">
        <v>275</v>
      </c>
      <c r="D66" s="49"/>
      <c r="E66" s="70" t="s">
        <v>39</v>
      </c>
      <c r="F66" s="70"/>
      <c r="G66" s="188"/>
      <c r="H66" s="188"/>
      <c r="I66" s="180"/>
    </row>
    <row r="67" spans="2:11" ht="16.5" x14ac:dyDescent="0.3">
      <c r="B67" s="180"/>
      <c r="C67" s="187" t="s">
        <v>276</v>
      </c>
      <c r="D67" s="49"/>
      <c r="E67" s="70" t="s">
        <v>39</v>
      </c>
      <c r="F67" s="70"/>
      <c r="G67" s="188"/>
      <c r="H67" s="188"/>
      <c r="I67" s="180"/>
    </row>
    <row r="68" spans="2:11" ht="25.5" x14ac:dyDescent="0.3">
      <c r="B68" s="180"/>
      <c r="C68" s="187" t="s">
        <v>277</v>
      </c>
      <c r="D68" s="49"/>
      <c r="E68" s="70" t="s">
        <v>39</v>
      </c>
      <c r="F68" s="70"/>
      <c r="G68" s="188"/>
      <c r="H68" s="188"/>
      <c r="I68" s="180"/>
    </row>
    <row r="69" spans="2:11" ht="25.5" x14ac:dyDescent="0.3">
      <c r="B69" s="180"/>
      <c r="C69" s="187" t="s">
        <v>278</v>
      </c>
      <c r="D69" s="49"/>
      <c r="E69" s="70" t="s">
        <v>39</v>
      </c>
      <c r="F69" s="70"/>
      <c r="G69" s="188"/>
      <c r="H69" s="188"/>
      <c r="I69" s="180"/>
    </row>
    <row r="70" spans="2:11" ht="16.5" x14ac:dyDescent="0.3">
      <c r="B70" s="180"/>
      <c r="C70" s="189" t="s">
        <v>5</v>
      </c>
      <c r="D70" s="49"/>
      <c r="E70" s="70"/>
      <c r="F70" s="70"/>
      <c r="G70" s="264">
        <f>SUM(G62:G69)</f>
        <v>0</v>
      </c>
      <c r="H70" s="264">
        <f>SUM(H62:H69)</f>
        <v>0</v>
      </c>
      <c r="I70" s="180"/>
    </row>
    <row r="71" spans="2:11" ht="16.5" x14ac:dyDescent="0.3">
      <c r="B71" s="180"/>
      <c r="C71" s="194" t="s">
        <v>279</v>
      </c>
      <c r="D71" s="49"/>
      <c r="E71" s="70"/>
      <c r="F71" s="70"/>
      <c r="G71" s="266">
        <f>G57+G59-G70-G90-G93-G96</f>
        <v>0</v>
      </c>
      <c r="H71" s="266">
        <f>H57+H59-H70-H90-H93-H96</f>
        <v>0</v>
      </c>
      <c r="I71" s="180"/>
    </row>
    <row r="72" spans="2:11" ht="16.5" x14ac:dyDescent="0.3">
      <c r="B72" s="180"/>
      <c r="C72" s="89" t="s">
        <v>280</v>
      </c>
      <c r="D72" s="49"/>
      <c r="E72" s="70"/>
      <c r="F72" s="70"/>
      <c r="G72" s="266">
        <f>G37+G60+G71</f>
        <v>0</v>
      </c>
      <c r="H72" s="266">
        <f>H37+H60+H71</f>
        <v>0</v>
      </c>
      <c r="I72" s="180"/>
      <c r="K72" s="207"/>
    </row>
    <row r="73" spans="2:11" ht="33" x14ac:dyDescent="0.3">
      <c r="B73" s="180"/>
      <c r="C73" s="89" t="s">
        <v>281</v>
      </c>
      <c r="D73" s="49"/>
      <c r="E73" s="70"/>
      <c r="F73" s="70"/>
      <c r="G73" s="195"/>
      <c r="H73" s="195"/>
      <c r="I73" s="180"/>
      <c r="K73" s="207"/>
    </row>
    <row r="74" spans="2:11" ht="38.25" x14ac:dyDescent="0.3">
      <c r="B74" s="180"/>
      <c r="C74" s="187" t="s">
        <v>282</v>
      </c>
      <c r="D74" s="49"/>
      <c r="E74" s="70" t="s">
        <v>39</v>
      </c>
      <c r="F74" s="70"/>
      <c r="G74" s="188"/>
      <c r="H74" s="188"/>
      <c r="I74" s="180"/>
    </row>
    <row r="75" spans="2:11" ht="16.5" x14ac:dyDescent="0.3">
      <c r="B75" s="180"/>
      <c r="C75" s="187" t="s">
        <v>272</v>
      </c>
      <c r="D75" s="49"/>
      <c r="E75" s="70" t="s">
        <v>39</v>
      </c>
      <c r="F75" s="70"/>
      <c r="G75" s="188"/>
      <c r="H75" s="188"/>
      <c r="I75" s="180"/>
    </row>
    <row r="76" spans="2:11" ht="16.5" x14ac:dyDescent="0.3">
      <c r="B76" s="180"/>
      <c r="C76" s="187" t="s">
        <v>273</v>
      </c>
      <c r="D76" s="49"/>
      <c r="E76" s="70" t="s">
        <v>39</v>
      </c>
      <c r="F76" s="70"/>
      <c r="G76" s="188"/>
      <c r="H76" s="188"/>
      <c r="I76" s="180"/>
    </row>
    <row r="77" spans="2:11" ht="16.5" x14ac:dyDescent="0.3">
      <c r="B77" s="180"/>
      <c r="C77" s="187" t="s">
        <v>274</v>
      </c>
      <c r="D77" s="49"/>
      <c r="E77" s="70" t="s">
        <v>39</v>
      </c>
      <c r="F77" s="70"/>
      <c r="G77" s="188"/>
      <c r="H77" s="188"/>
      <c r="I77" s="180"/>
    </row>
    <row r="78" spans="2:11" ht="16.5" x14ac:dyDescent="0.3">
      <c r="B78" s="180"/>
      <c r="C78" s="187" t="s">
        <v>275</v>
      </c>
      <c r="D78" s="49"/>
      <c r="E78" s="70" t="s">
        <v>39</v>
      </c>
      <c r="F78" s="70"/>
      <c r="G78" s="188"/>
      <c r="H78" s="188"/>
      <c r="I78" s="180"/>
    </row>
    <row r="79" spans="2:11" ht="16.5" x14ac:dyDescent="0.3">
      <c r="B79" s="180"/>
      <c r="C79" s="187" t="s">
        <v>276</v>
      </c>
      <c r="D79" s="49"/>
      <c r="E79" s="70" t="s">
        <v>39</v>
      </c>
      <c r="F79" s="70"/>
      <c r="G79" s="188"/>
      <c r="H79" s="188"/>
      <c r="I79" s="180"/>
    </row>
    <row r="80" spans="2:11" ht="25.5" x14ac:dyDescent="0.3">
      <c r="B80" s="180"/>
      <c r="C80" s="187" t="s">
        <v>277</v>
      </c>
      <c r="D80" s="49"/>
      <c r="E80" s="70" t="s">
        <v>39</v>
      </c>
      <c r="F80" s="70"/>
      <c r="G80" s="188"/>
      <c r="H80" s="188"/>
      <c r="I80" s="180"/>
    </row>
    <row r="81" spans="2:9" ht="16.5" x14ac:dyDescent="0.3">
      <c r="B81" s="180"/>
      <c r="C81" s="187" t="s">
        <v>283</v>
      </c>
      <c r="D81" s="49"/>
      <c r="E81" s="70" t="s">
        <v>39</v>
      </c>
      <c r="F81" s="70"/>
      <c r="G81" s="188"/>
      <c r="H81" s="188"/>
      <c r="I81" s="180"/>
    </row>
    <row r="82" spans="2:9" ht="16.5" x14ac:dyDescent="0.3">
      <c r="B82" s="180"/>
      <c r="C82" s="189" t="s">
        <v>5</v>
      </c>
      <c r="D82" s="49"/>
      <c r="E82" s="70"/>
      <c r="F82" s="70"/>
      <c r="G82" s="266">
        <f>SUM(G74:G81)</f>
        <v>0</v>
      </c>
      <c r="H82" s="266">
        <f>SUM(H74:H81)</f>
        <v>0</v>
      </c>
      <c r="I82" s="180"/>
    </row>
    <row r="83" spans="2:9" ht="16.5" x14ac:dyDescent="0.3">
      <c r="B83" s="180"/>
      <c r="C83" s="89" t="s">
        <v>284</v>
      </c>
      <c r="D83" s="49"/>
      <c r="E83" s="70"/>
      <c r="F83" s="70"/>
      <c r="G83" s="195"/>
      <c r="H83" s="195"/>
      <c r="I83" s="180"/>
    </row>
    <row r="84" spans="2:9" ht="16.5" x14ac:dyDescent="0.3">
      <c r="B84" s="180"/>
      <c r="C84" s="187" t="s">
        <v>285</v>
      </c>
      <c r="D84" s="49"/>
      <c r="E84" s="70" t="s">
        <v>39</v>
      </c>
      <c r="F84" s="70"/>
      <c r="G84" s="188"/>
      <c r="H84" s="188"/>
      <c r="I84" s="180"/>
    </row>
    <row r="85" spans="2:9" ht="16.5" x14ac:dyDescent="0.3">
      <c r="B85" s="180"/>
      <c r="C85" s="187" t="s">
        <v>286</v>
      </c>
      <c r="D85" s="49"/>
      <c r="E85" s="70" t="s">
        <v>39</v>
      </c>
      <c r="F85" s="70"/>
      <c r="G85" s="188"/>
      <c r="H85" s="188"/>
      <c r="I85" s="180"/>
    </row>
    <row r="86" spans="2:9" ht="16.5" x14ac:dyDescent="0.3">
      <c r="B86" s="180"/>
      <c r="C86" s="187" t="s">
        <v>287</v>
      </c>
      <c r="D86" s="49"/>
      <c r="E86" s="70" t="s">
        <v>39</v>
      </c>
      <c r="F86" s="70"/>
      <c r="G86" s="188"/>
      <c r="H86" s="188"/>
      <c r="I86" s="180"/>
    </row>
    <row r="87" spans="2:9" ht="16.5" x14ac:dyDescent="0.3">
      <c r="B87" s="180"/>
      <c r="C87" s="189" t="s">
        <v>5</v>
      </c>
      <c r="D87" s="49"/>
      <c r="E87" s="70"/>
      <c r="F87" s="70"/>
      <c r="G87" s="266">
        <f>SUM(G84:G86)</f>
        <v>0</v>
      </c>
      <c r="H87" s="266">
        <f>SUM(H84:H86)</f>
        <v>0</v>
      </c>
      <c r="I87" s="180"/>
    </row>
    <row r="88" spans="2:9" ht="16.5" x14ac:dyDescent="0.3">
      <c r="B88" s="180"/>
      <c r="C88" s="89" t="s">
        <v>288</v>
      </c>
      <c r="D88" s="49"/>
      <c r="E88" s="70"/>
      <c r="F88" s="70"/>
      <c r="G88" s="265"/>
      <c r="H88" s="265"/>
      <c r="I88" s="180"/>
    </row>
    <row r="89" spans="2:9" ht="16.5" x14ac:dyDescent="0.3">
      <c r="B89" s="180"/>
      <c r="C89" s="198" t="s">
        <v>289</v>
      </c>
      <c r="D89" s="49"/>
      <c r="E89" s="70"/>
      <c r="F89" s="70"/>
      <c r="G89" s="264">
        <f>SUM(G90:G91)</f>
        <v>0</v>
      </c>
      <c r="H89" s="264">
        <f>SUM(H90:H91)</f>
        <v>0</v>
      </c>
      <c r="I89" s="180"/>
    </row>
    <row r="90" spans="2:9" ht="16.5" x14ac:dyDescent="0.3">
      <c r="B90" s="180"/>
      <c r="C90" s="198" t="s">
        <v>268</v>
      </c>
      <c r="D90" s="49"/>
      <c r="E90" s="70" t="s">
        <v>39</v>
      </c>
      <c r="F90" s="70"/>
      <c r="G90" s="188"/>
      <c r="H90" s="188"/>
      <c r="I90" s="180"/>
    </row>
    <row r="91" spans="2:9" ht="16.5" x14ac:dyDescent="0.3">
      <c r="B91" s="180"/>
      <c r="C91" s="198" t="s">
        <v>269</v>
      </c>
      <c r="D91" s="49"/>
      <c r="E91" s="70" t="s">
        <v>39</v>
      </c>
      <c r="F91" s="70"/>
      <c r="G91" s="188"/>
      <c r="H91" s="188"/>
      <c r="I91" s="180"/>
    </row>
    <row r="92" spans="2:9" ht="16.5" x14ac:dyDescent="0.3">
      <c r="B92" s="180"/>
      <c r="C92" s="187" t="s">
        <v>290</v>
      </c>
      <c r="D92" s="49"/>
      <c r="E92" s="70"/>
      <c r="F92" s="70"/>
      <c r="G92" s="264">
        <f>SUM(G93:G94)</f>
        <v>0</v>
      </c>
      <c r="H92" s="264">
        <f>SUM(H93:H94)</f>
        <v>0</v>
      </c>
      <c r="I92" s="180"/>
    </row>
    <row r="93" spans="2:9" ht="16.5" x14ac:dyDescent="0.3">
      <c r="B93" s="180"/>
      <c r="C93" s="198" t="s">
        <v>268</v>
      </c>
      <c r="D93" s="49"/>
      <c r="E93" s="70" t="s">
        <v>39</v>
      </c>
      <c r="F93" s="70"/>
      <c r="G93" s="188"/>
      <c r="H93" s="188"/>
      <c r="I93" s="180"/>
    </row>
    <row r="94" spans="2:9" ht="16.5" x14ac:dyDescent="0.3">
      <c r="B94" s="180"/>
      <c r="C94" s="198" t="s">
        <v>269</v>
      </c>
      <c r="D94" s="49"/>
      <c r="E94" s="70" t="s">
        <v>39</v>
      </c>
      <c r="F94" s="70"/>
      <c r="G94" s="188"/>
      <c r="H94" s="188"/>
      <c r="I94" s="180"/>
    </row>
    <row r="95" spans="2:9" ht="16.5" x14ac:dyDescent="0.3">
      <c r="B95" s="180"/>
      <c r="C95" s="187" t="s">
        <v>291</v>
      </c>
      <c r="D95" s="49"/>
      <c r="E95" s="70"/>
      <c r="F95" s="70"/>
      <c r="G95" s="264">
        <f>SUM(G96:G97)</f>
        <v>0</v>
      </c>
      <c r="H95" s="264">
        <f>SUM(H96:H97)</f>
        <v>0</v>
      </c>
      <c r="I95" s="180"/>
    </row>
    <row r="96" spans="2:9" ht="16.5" x14ac:dyDescent="0.3">
      <c r="B96" s="180"/>
      <c r="C96" s="198" t="s">
        <v>268</v>
      </c>
      <c r="D96" s="49"/>
      <c r="E96" s="70" t="s">
        <v>39</v>
      </c>
      <c r="F96" s="70"/>
      <c r="G96" s="188"/>
      <c r="H96" s="188"/>
      <c r="I96" s="180"/>
    </row>
    <row r="97" spans="2:9" ht="16.5" x14ac:dyDescent="0.3">
      <c r="B97" s="180"/>
      <c r="C97" s="198" t="s">
        <v>269</v>
      </c>
      <c r="D97" s="49"/>
      <c r="E97" s="70" t="s">
        <v>39</v>
      </c>
      <c r="F97" s="70"/>
      <c r="G97" s="188"/>
      <c r="H97" s="188"/>
      <c r="I97" s="180"/>
    </row>
    <row r="98" spans="2:9" ht="16.5" x14ac:dyDescent="0.3">
      <c r="B98" s="180"/>
      <c r="C98" s="196" t="s">
        <v>292</v>
      </c>
      <c r="D98" s="49"/>
      <c r="E98" s="70" t="s">
        <v>39</v>
      </c>
      <c r="F98" s="70"/>
      <c r="G98" s="188"/>
      <c r="H98" s="188"/>
      <c r="I98" s="180"/>
    </row>
    <row r="99" spans="2:9" ht="16.5" x14ac:dyDescent="0.3">
      <c r="B99" s="180"/>
      <c r="C99" s="189" t="s">
        <v>5</v>
      </c>
      <c r="D99" s="58"/>
      <c r="E99" s="70"/>
      <c r="F99" s="70"/>
      <c r="G99" s="264">
        <f>G89+G92+G95+G98</f>
        <v>0</v>
      </c>
      <c r="H99" s="264">
        <f>H89+H92+H95+H98</f>
        <v>0</v>
      </c>
      <c r="I99" s="180"/>
    </row>
    <row r="100" spans="2:9" ht="16.5" x14ac:dyDescent="0.3">
      <c r="B100" s="180"/>
      <c r="C100" s="89" t="s">
        <v>293</v>
      </c>
      <c r="D100" s="49"/>
      <c r="E100" s="70"/>
      <c r="F100" s="70"/>
      <c r="G100" s="195"/>
      <c r="H100" s="195"/>
      <c r="I100" s="180"/>
    </row>
    <row r="101" spans="2:9" ht="16.5" x14ac:dyDescent="0.3">
      <c r="B101" s="180"/>
      <c r="C101" s="89" t="s">
        <v>294</v>
      </c>
      <c r="D101" s="49"/>
      <c r="E101" s="70"/>
      <c r="F101" s="70"/>
      <c r="G101" s="195"/>
      <c r="H101" s="195"/>
      <c r="I101" s="180"/>
    </row>
    <row r="102" spans="2:9" ht="16.5" x14ac:dyDescent="0.3">
      <c r="B102" s="180"/>
      <c r="C102" s="198" t="s">
        <v>295</v>
      </c>
      <c r="D102" s="49"/>
      <c r="E102" s="70" t="s">
        <v>39</v>
      </c>
      <c r="F102" s="70"/>
      <c r="G102" s="188"/>
      <c r="H102" s="188"/>
      <c r="I102" s="180"/>
    </row>
    <row r="103" spans="2:9" ht="16.5" x14ac:dyDescent="0.3">
      <c r="B103" s="180"/>
      <c r="C103" s="198" t="s">
        <v>296</v>
      </c>
      <c r="D103" s="49"/>
      <c r="E103" s="70" t="s">
        <v>39</v>
      </c>
      <c r="F103" s="70"/>
      <c r="G103" s="188"/>
      <c r="H103" s="188"/>
      <c r="I103" s="180"/>
    </row>
    <row r="104" spans="2:9" ht="16.5" x14ac:dyDescent="0.3">
      <c r="B104" s="180"/>
      <c r="C104" s="198" t="s">
        <v>297</v>
      </c>
      <c r="D104" s="49"/>
      <c r="E104" s="70" t="s">
        <v>39</v>
      </c>
      <c r="F104" s="70"/>
      <c r="G104" s="188"/>
      <c r="H104" s="188"/>
      <c r="I104" s="180"/>
    </row>
    <row r="105" spans="2:9" ht="25.5" x14ac:dyDescent="0.3">
      <c r="B105" s="180"/>
      <c r="C105" s="198" t="s">
        <v>298</v>
      </c>
      <c r="D105" s="49"/>
      <c r="E105" s="70" t="s">
        <v>39</v>
      </c>
      <c r="F105" s="70"/>
      <c r="G105" s="188"/>
      <c r="H105" s="188"/>
      <c r="I105" s="180"/>
    </row>
    <row r="106" spans="2:9" ht="16.5" x14ac:dyDescent="0.3">
      <c r="B106" s="180"/>
      <c r="C106" s="198" t="s">
        <v>299</v>
      </c>
      <c r="D106" s="49"/>
      <c r="E106" s="70" t="s">
        <v>39</v>
      </c>
      <c r="F106" s="70"/>
      <c r="G106" s="188"/>
      <c r="H106" s="188"/>
      <c r="I106" s="180"/>
    </row>
    <row r="107" spans="2:9" ht="16.5" x14ac:dyDescent="0.3">
      <c r="B107" s="180"/>
      <c r="C107" s="189" t="s">
        <v>5</v>
      </c>
      <c r="D107" s="49"/>
      <c r="E107" s="70"/>
      <c r="F107" s="70"/>
      <c r="G107" s="266">
        <f>SUM(G102:G106)</f>
        <v>0</v>
      </c>
      <c r="H107" s="266">
        <f>SUM(H102:H106)</f>
        <v>0</v>
      </c>
      <c r="I107" s="180"/>
    </row>
    <row r="108" spans="2:9" ht="16.5" x14ac:dyDescent="0.3">
      <c r="B108" s="180"/>
      <c r="C108" s="89" t="s">
        <v>300</v>
      </c>
      <c r="D108" s="49"/>
      <c r="E108" s="70" t="s">
        <v>39</v>
      </c>
      <c r="F108" s="70"/>
      <c r="G108" s="188"/>
      <c r="H108" s="188"/>
      <c r="I108" s="180"/>
    </row>
    <row r="109" spans="2:9" ht="16.5" x14ac:dyDescent="0.3">
      <c r="B109" s="180"/>
      <c r="C109" s="89" t="s">
        <v>301</v>
      </c>
      <c r="D109" s="49"/>
      <c r="E109" s="70" t="s">
        <v>39</v>
      </c>
      <c r="F109" s="70"/>
      <c r="G109" s="188"/>
      <c r="H109" s="188"/>
      <c r="I109" s="180"/>
    </row>
    <row r="110" spans="2:9" ht="16.5" x14ac:dyDescent="0.3">
      <c r="B110" s="180"/>
      <c r="C110" s="89" t="s">
        <v>302</v>
      </c>
      <c r="D110" s="49"/>
      <c r="E110" s="70" t="s">
        <v>39</v>
      </c>
      <c r="F110" s="70"/>
      <c r="G110" s="195"/>
      <c r="H110" s="195"/>
      <c r="I110" s="180"/>
    </row>
    <row r="111" spans="2:9" ht="16.5" x14ac:dyDescent="0.3">
      <c r="B111" s="180"/>
      <c r="C111" s="187" t="s">
        <v>303</v>
      </c>
      <c r="D111" s="49"/>
      <c r="E111" s="70" t="s">
        <v>39</v>
      </c>
      <c r="F111" s="70"/>
      <c r="G111" s="188"/>
      <c r="H111" s="188"/>
      <c r="I111" s="180"/>
    </row>
    <row r="112" spans="2:9" ht="16.5" x14ac:dyDescent="0.3">
      <c r="B112" s="180"/>
      <c r="C112" s="187" t="s">
        <v>304</v>
      </c>
      <c r="D112" s="49"/>
      <c r="E112" s="70" t="s">
        <v>39</v>
      </c>
      <c r="F112" s="70"/>
      <c r="G112" s="188"/>
      <c r="H112" s="188"/>
      <c r="I112" s="180"/>
    </row>
    <row r="113" spans="2:9" ht="16.5" x14ac:dyDescent="0.3">
      <c r="B113" s="180"/>
      <c r="C113" s="187" t="s">
        <v>305</v>
      </c>
      <c r="D113" s="49"/>
      <c r="E113" s="70" t="s">
        <v>39</v>
      </c>
      <c r="F113" s="70"/>
      <c r="G113" s="188"/>
      <c r="H113" s="188"/>
      <c r="I113" s="180"/>
    </row>
    <row r="114" spans="2:9" ht="16.5" x14ac:dyDescent="0.3">
      <c r="B114" s="180"/>
      <c r="C114" s="189" t="s">
        <v>5</v>
      </c>
      <c r="D114" s="49"/>
      <c r="E114" s="70"/>
      <c r="F114" s="70"/>
      <c r="G114" s="266">
        <f>SUM(G111:G113)</f>
        <v>0</v>
      </c>
      <c r="H114" s="266">
        <f>SUM(H111:H113)</f>
        <v>0</v>
      </c>
      <c r="I114" s="180"/>
    </row>
    <row r="115" spans="2:9" ht="16.5" x14ac:dyDescent="0.3">
      <c r="B115" s="180"/>
      <c r="C115" s="187" t="s">
        <v>306</v>
      </c>
      <c r="D115" s="49"/>
      <c r="E115" s="70" t="s">
        <v>40</v>
      </c>
      <c r="F115" s="70"/>
      <c r="G115" s="188"/>
      <c r="H115" s="188"/>
      <c r="I115" s="180"/>
    </row>
    <row r="116" spans="2:9" ht="25.5" x14ac:dyDescent="0.3">
      <c r="B116" s="180"/>
      <c r="C116" s="187" t="s">
        <v>307</v>
      </c>
      <c r="D116" s="49"/>
      <c r="E116" s="70" t="s">
        <v>39</v>
      </c>
      <c r="F116" s="70"/>
      <c r="G116" s="188"/>
      <c r="H116" s="188"/>
      <c r="I116" s="180"/>
    </row>
    <row r="117" spans="2:9" ht="16.5" x14ac:dyDescent="0.3">
      <c r="B117" s="180"/>
      <c r="C117" s="187" t="s">
        <v>308</v>
      </c>
      <c r="D117" s="49"/>
      <c r="E117" s="70" t="s">
        <v>40</v>
      </c>
      <c r="F117" s="70"/>
      <c r="G117" s="188"/>
      <c r="H117" s="188"/>
      <c r="I117" s="180"/>
    </row>
    <row r="118" spans="2:9" ht="16.5" x14ac:dyDescent="0.3">
      <c r="B118" s="180"/>
      <c r="C118" s="89" t="s">
        <v>309</v>
      </c>
      <c r="D118" s="49"/>
      <c r="E118" s="70" t="s">
        <v>39</v>
      </c>
      <c r="F118" s="70"/>
      <c r="G118" s="188"/>
      <c r="H118" s="188"/>
      <c r="I118" s="180"/>
    </row>
    <row r="119" spans="2:9" ht="16.5" x14ac:dyDescent="0.3">
      <c r="B119" s="180"/>
      <c r="C119" s="89" t="s">
        <v>310</v>
      </c>
      <c r="D119" s="49"/>
      <c r="E119" s="70" t="s">
        <v>40</v>
      </c>
      <c r="F119" s="70"/>
      <c r="G119" s="188"/>
      <c r="H119" s="188"/>
      <c r="I119" s="180"/>
    </row>
    <row r="120" spans="2:9" ht="16.5" x14ac:dyDescent="0.3">
      <c r="B120" s="180"/>
      <c r="C120" s="89" t="s">
        <v>311</v>
      </c>
      <c r="D120" s="49"/>
      <c r="E120" s="70" t="s">
        <v>39</v>
      </c>
      <c r="F120" s="70"/>
      <c r="G120" s="188"/>
      <c r="H120" s="188"/>
      <c r="I120" s="180"/>
    </row>
    <row r="121" spans="2:9" ht="16.5" x14ac:dyDescent="0.3">
      <c r="B121" s="180"/>
      <c r="C121" s="89" t="s">
        <v>312</v>
      </c>
      <c r="D121" s="49"/>
      <c r="E121" s="70" t="s">
        <v>40</v>
      </c>
      <c r="F121" s="70"/>
      <c r="G121" s="191"/>
      <c r="H121" s="191"/>
      <c r="I121" s="180"/>
    </row>
    <row r="122" spans="2:9" ht="16.5" x14ac:dyDescent="0.3">
      <c r="B122" s="180"/>
      <c r="C122" s="187" t="s">
        <v>220</v>
      </c>
      <c r="D122" s="49"/>
      <c r="E122" s="70" t="s">
        <v>40</v>
      </c>
      <c r="F122" s="70"/>
      <c r="G122" s="191"/>
      <c r="H122" s="191"/>
      <c r="I122" s="180"/>
    </row>
    <row r="123" spans="2:9" ht="16.5" x14ac:dyDescent="0.3">
      <c r="B123" s="180"/>
      <c r="C123" s="193" t="s">
        <v>313</v>
      </c>
      <c r="D123" s="49"/>
      <c r="E123" s="70"/>
      <c r="F123" s="70"/>
      <c r="G123" s="263">
        <f>G107+G108+G109+G114+G115+G116+G117+G118+G119+G120+G121+G122</f>
        <v>0</v>
      </c>
      <c r="H123" s="263">
        <f>H107+H108+H109+H114+H115+H116+H117+H118+H119+H120+H121+H122</f>
        <v>0</v>
      </c>
      <c r="I123" s="180"/>
    </row>
    <row r="124" spans="2:9" ht="16.5" x14ac:dyDescent="0.3">
      <c r="B124" s="180"/>
      <c r="C124" s="187" t="s">
        <v>314</v>
      </c>
      <c r="D124" s="49"/>
      <c r="E124" s="70" t="s">
        <v>39</v>
      </c>
      <c r="F124" s="70"/>
      <c r="G124" s="188"/>
      <c r="H124" s="188"/>
      <c r="I124" s="180"/>
    </row>
    <row r="125" spans="2:9" ht="16.5" x14ac:dyDescent="0.3">
      <c r="B125" s="180"/>
      <c r="C125" s="187" t="s">
        <v>315</v>
      </c>
      <c r="D125" s="49"/>
      <c r="E125" s="70" t="s">
        <v>39</v>
      </c>
      <c r="F125" s="70"/>
      <c r="G125" s="188"/>
      <c r="H125" s="188"/>
      <c r="I125" s="180"/>
    </row>
    <row r="126" spans="2:9" ht="16.5" x14ac:dyDescent="0.3">
      <c r="B126" s="180"/>
      <c r="C126" s="193" t="s">
        <v>316</v>
      </c>
      <c r="D126" s="49"/>
      <c r="E126" s="70"/>
      <c r="F126" s="70"/>
      <c r="G126" s="263">
        <f>G123+G124+G125</f>
        <v>0</v>
      </c>
      <c r="H126" s="263">
        <f>H123+H124+H125</f>
        <v>0</v>
      </c>
      <c r="I126" s="180"/>
    </row>
    <row r="127" spans="2:9" ht="16.5" x14ac:dyDescent="0.3">
      <c r="B127" s="180"/>
      <c r="C127" s="199"/>
      <c r="D127" s="49"/>
      <c r="E127" s="70"/>
      <c r="F127" s="70"/>
      <c r="G127" s="267"/>
      <c r="H127" s="267"/>
      <c r="I127" s="180"/>
    </row>
    <row r="128" spans="2:9" ht="16.5" x14ac:dyDescent="0.3">
      <c r="B128" s="180"/>
      <c r="C128" s="201" t="s">
        <v>317</v>
      </c>
      <c r="D128" s="49"/>
      <c r="E128" s="70"/>
      <c r="F128" s="70"/>
      <c r="G128" s="268" t="str">
        <f>IFERROR(IF(ABS(G72-G82-G87-G91-G94-G97-G98-G126)&gt;1,"ERROR","OK"),"OK")</f>
        <v>OK</v>
      </c>
      <c r="H128" s="268" t="str">
        <f>IFERROR(IF(ABS(H72-H82-H87-H91-H94-H97-H98-H126)&gt;1,"ERROR","OK"),"OK")</f>
        <v>OK</v>
      </c>
      <c r="I128" s="180"/>
    </row>
    <row r="129" spans="2:9" x14ac:dyDescent="0.25">
      <c r="B129" s="180"/>
      <c r="C129" s="180"/>
      <c r="D129" s="180"/>
      <c r="E129" s="180"/>
      <c r="F129" s="180"/>
      <c r="G129" s="180"/>
      <c r="H129" s="180"/>
      <c r="I129" s="180"/>
    </row>
    <row r="131" spans="2:9" x14ac:dyDescent="0.25">
      <c r="B131" s="180"/>
      <c r="C131" s="180"/>
      <c r="D131" s="180"/>
      <c r="E131" s="180"/>
      <c r="F131" s="180"/>
      <c r="G131" s="180"/>
      <c r="H131" s="180"/>
      <c r="I131" s="180"/>
    </row>
    <row r="132" spans="2:9" ht="16.5" x14ac:dyDescent="0.3">
      <c r="B132" s="180"/>
      <c r="C132" s="89" t="s">
        <v>318</v>
      </c>
      <c r="D132" s="49"/>
      <c r="E132" s="75"/>
      <c r="F132" s="75"/>
      <c r="G132" s="96" t="s">
        <v>155</v>
      </c>
      <c r="H132" s="96" t="s">
        <v>156</v>
      </c>
      <c r="I132" s="180"/>
    </row>
    <row r="133" spans="2:9" ht="16.5" x14ac:dyDescent="0.3">
      <c r="B133" s="180"/>
      <c r="C133" s="59"/>
      <c r="D133" s="49"/>
      <c r="E133" s="70"/>
      <c r="F133" s="70"/>
      <c r="G133" s="49"/>
      <c r="H133" s="49"/>
      <c r="I133" s="180"/>
    </row>
    <row r="134" spans="2:9" ht="16.5" x14ac:dyDescent="0.3">
      <c r="B134" s="180"/>
      <c r="C134" s="202" t="s">
        <v>319</v>
      </c>
      <c r="D134" s="49"/>
      <c r="E134" s="70"/>
      <c r="F134" s="70"/>
      <c r="G134" s="269">
        <f>G135+G136-G137+G138</f>
        <v>0</v>
      </c>
      <c r="H134" s="269">
        <f>H135+H136-H137+H138</f>
        <v>0</v>
      </c>
      <c r="I134" s="180"/>
    </row>
    <row r="135" spans="2:9" ht="16.5" x14ac:dyDescent="0.3">
      <c r="B135" s="180"/>
      <c r="C135" s="187" t="s">
        <v>320</v>
      </c>
      <c r="D135" s="49"/>
      <c r="E135" s="70" t="s">
        <v>39</v>
      </c>
      <c r="F135" s="70"/>
      <c r="G135" s="188"/>
      <c r="H135" s="188"/>
      <c r="I135" s="180"/>
    </row>
    <row r="136" spans="2:9" ht="16.5" x14ac:dyDescent="0.3">
      <c r="B136" s="180"/>
      <c r="C136" s="187" t="s">
        <v>321</v>
      </c>
      <c r="D136" s="49"/>
      <c r="E136" s="70" t="s">
        <v>39</v>
      </c>
      <c r="F136" s="70"/>
      <c r="G136" s="188"/>
      <c r="H136" s="188"/>
      <c r="I136" s="180"/>
    </row>
    <row r="137" spans="2:9" ht="16.5" x14ac:dyDescent="0.3">
      <c r="B137" s="180"/>
      <c r="C137" s="187" t="s">
        <v>322</v>
      </c>
      <c r="D137" s="49"/>
      <c r="E137" s="70" t="s">
        <v>39</v>
      </c>
      <c r="F137" s="70"/>
      <c r="G137" s="188"/>
      <c r="H137" s="188"/>
      <c r="I137" s="180"/>
    </row>
    <row r="138" spans="2:9" ht="16.5" x14ac:dyDescent="0.3">
      <c r="B138" s="180"/>
      <c r="C138" s="187" t="s">
        <v>323</v>
      </c>
      <c r="D138" s="49"/>
      <c r="E138" s="70" t="s">
        <v>39</v>
      </c>
      <c r="F138" s="70"/>
      <c r="G138" s="188"/>
      <c r="H138" s="188"/>
      <c r="I138" s="180"/>
    </row>
    <row r="139" spans="2:9" ht="16.5" x14ac:dyDescent="0.3">
      <c r="B139" s="180"/>
      <c r="C139" s="185" t="s">
        <v>324</v>
      </c>
      <c r="D139" s="49"/>
      <c r="E139" s="70" t="s">
        <v>325</v>
      </c>
      <c r="F139" s="70"/>
      <c r="G139" s="188"/>
      <c r="H139" s="188"/>
      <c r="I139" s="180"/>
    </row>
    <row r="140" spans="2:9" ht="16.5" x14ac:dyDescent="0.3">
      <c r="B140" s="180"/>
      <c r="C140" s="185" t="s">
        <v>326</v>
      </c>
      <c r="D140" s="49"/>
      <c r="E140" s="70" t="s">
        <v>39</v>
      </c>
      <c r="F140" s="70"/>
      <c r="G140" s="191"/>
      <c r="H140" s="191"/>
      <c r="I140" s="180"/>
    </row>
    <row r="141" spans="2:9" ht="16.5" x14ac:dyDescent="0.3">
      <c r="B141" s="180"/>
      <c r="C141" s="185" t="s">
        <v>327</v>
      </c>
      <c r="D141" s="49"/>
      <c r="E141" s="70" t="s">
        <v>39</v>
      </c>
      <c r="F141" s="70"/>
      <c r="G141" s="191"/>
      <c r="H141" s="191"/>
      <c r="I141" s="180"/>
    </row>
    <row r="142" spans="2:9" ht="16.5" x14ac:dyDescent="0.3">
      <c r="B142" s="180"/>
      <c r="C142" s="185" t="s">
        <v>328</v>
      </c>
      <c r="D142" s="49"/>
      <c r="E142" s="70" t="s">
        <v>39</v>
      </c>
      <c r="F142" s="70"/>
      <c r="G142" s="191"/>
      <c r="H142" s="191"/>
      <c r="I142" s="180"/>
    </row>
    <row r="143" spans="2:9" ht="16.5" x14ac:dyDescent="0.3">
      <c r="B143" s="180"/>
      <c r="C143" s="185" t="s">
        <v>329</v>
      </c>
      <c r="D143" s="49"/>
      <c r="E143" s="70" t="s">
        <v>39</v>
      </c>
      <c r="F143" s="70"/>
      <c r="G143" s="191"/>
      <c r="H143" s="191"/>
      <c r="I143" s="180"/>
    </row>
    <row r="144" spans="2:9" ht="16.5" x14ac:dyDescent="0.3">
      <c r="B144" s="180"/>
      <c r="C144" s="185" t="s">
        <v>330</v>
      </c>
      <c r="D144" s="49"/>
      <c r="E144" s="70" t="s">
        <v>39</v>
      </c>
      <c r="F144" s="70"/>
      <c r="G144" s="191"/>
      <c r="H144" s="191"/>
      <c r="I144" s="180"/>
    </row>
    <row r="145" spans="2:9" ht="16.5" x14ac:dyDescent="0.3">
      <c r="B145" s="180"/>
      <c r="C145" s="89" t="s">
        <v>331</v>
      </c>
      <c r="D145" s="49"/>
      <c r="E145" s="70"/>
      <c r="F145" s="70"/>
      <c r="G145" s="258">
        <f>G134+G139+G140+G141+G142+G143+G144</f>
        <v>0</v>
      </c>
      <c r="H145" s="258">
        <f>H134+H139+H140+H141+H142+H143+H144</f>
        <v>0</v>
      </c>
      <c r="I145" s="180"/>
    </row>
    <row r="146" spans="2:9" ht="16.5" x14ac:dyDescent="0.3">
      <c r="B146" s="180"/>
      <c r="C146" s="185" t="s">
        <v>332</v>
      </c>
      <c r="D146" s="49"/>
      <c r="E146" s="70" t="s">
        <v>39</v>
      </c>
      <c r="F146" s="70"/>
      <c r="G146" s="203"/>
      <c r="H146" s="203"/>
      <c r="I146" s="180"/>
    </row>
    <row r="147" spans="2:9" ht="16.5" x14ac:dyDescent="0.3">
      <c r="B147" s="180"/>
      <c r="C147" s="185" t="s">
        <v>127</v>
      </c>
      <c r="D147" s="49"/>
      <c r="E147" s="70" t="s">
        <v>39</v>
      </c>
      <c r="F147" s="70"/>
      <c r="G147" s="191"/>
      <c r="H147" s="191"/>
      <c r="I147" s="180"/>
    </row>
    <row r="148" spans="2:9" ht="16.5" x14ac:dyDescent="0.3">
      <c r="B148" s="180"/>
      <c r="C148" s="185" t="s">
        <v>333</v>
      </c>
      <c r="D148" s="49"/>
      <c r="E148" s="70" t="s">
        <v>39</v>
      </c>
      <c r="F148" s="70"/>
      <c r="G148" s="191"/>
      <c r="H148" s="191"/>
      <c r="I148" s="180"/>
    </row>
    <row r="149" spans="2:9" ht="16.5" x14ac:dyDescent="0.3">
      <c r="B149" s="180"/>
      <c r="C149" s="185" t="s">
        <v>334</v>
      </c>
      <c r="D149" s="49"/>
      <c r="E149" s="70" t="s">
        <v>39</v>
      </c>
      <c r="F149" s="70"/>
      <c r="G149" s="191"/>
      <c r="H149" s="191"/>
      <c r="I149" s="180"/>
    </row>
    <row r="150" spans="2:9" ht="16.5" x14ac:dyDescent="0.3">
      <c r="B150" s="180"/>
      <c r="C150" s="185" t="s">
        <v>130</v>
      </c>
      <c r="D150" s="49"/>
      <c r="E150" s="70" t="s">
        <v>39</v>
      </c>
      <c r="F150" s="70"/>
      <c r="G150" s="191"/>
      <c r="H150" s="191"/>
      <c r="I150" s="180"/>
    </row>
    <row r="151" spans="2:9" ht="16.5" x14ac:dyDescent="0.3">
      <c r="B151" s="180"/>
      <c r="C151" s="185" t="s">
        <v>335</v>
      </c>
      <c r="D151" s="49"/>
      <c r="E151" s="70"/>
      <c r="F151" s="70"/>
      <c r="G151" s="261">
        <f>G152+G153</f>
        <v>0</v>
      </c>
      <c r="H151" s="261">
        <f>H152+H153</f>
        <v>0</v>
      </c>
      <c r="I151" s="180"/>
    </row>
    <row r="152" spans="2:9" ht="16.5" x14ac:dyDescent="0.3">
      <c r="B152" s="180"/>
      <c r="C152" s="198" t="s">
        <v>336</v>
      </c>
      <c r="D152" s="49"/>
      <c r="E152" s="70" t="s">
        <v>39</v>
      </c>
      <c r="F152" s="70"/>
      <c r="G152" s="191"/>
      <c r="H152" s="191"/>
      <c r="I152" s="180"/>
    </row>
    <row r="153" spans="2:9" ht="16.5" x14ac:dyDescent="0.3">
      <c r="B153" s="180"/>
      <c r="C153" s="198" t="s">
        <v>337</v>
      </c>
      <c r="D153" s="49"/>
      <c r="E153" s="70" t="s">
        <v>39</v>
      </c>
      <c r="F153" s="70"/>
      <c r="G153" s="191"/>
      <c r="H153" s="191"/>
      <c r="I153" s="180"/>
    </row>
    <row r="154" spans="2:9" ht="25.5" x14ac:dyDescent="0.3">
      <c r="B154" s="180"/>
      <c r="C154" s="185" t="s">
        <v>338</v>
      </c>
      <c r="D154" s="49"/>
      <c r="E154" s="70"/>
      <c r="F154" s="70"/>
      <c r="G154" s="261">
        <f>G155-G156</f>
        <v>0</v>
      </c>
      <c r="H154" s="261">
        <f>H155-H156</f>
        <v>0</v>
      </c>
      <c r="I154" s="180"/>
    </row>
    <row r="155" spans="2:9" ht="16.5" x14ac:dyDescent="0.3">
      <c r="B155" s="180"/>
      <c r="C155" s="198" t="s">
        <v>339</v>
      </c>
      <c r="D155" s="49"/>
      <c r="E155" s="70" t="s">
        <v>39</v>
      </c>
      <c r="F155" s="70"/>
      <c r="G155" s="191"/>
      <c r="H155" s="191"/>
      <c r="I155" s="180"/>
    </row>
    <row r="156" spans="2:9" ht="16.5" x14ac:dyDescent="0.3">
      <c r="B156" s="180"/>
      <c r="C156" s="198" t="s">
        <v>340</v>
      </c>
      <c r="D156" s="49"/>
      <c r="E156" s="70" t="s">
        <v>39</v>
      </c>
      <c r="F156" s="70"/>
      <c r="G156" s="191"/>
      <c r="H156" s="191"/>
      <c r="I156" s="180"/>
    </row>
    <row r="157" spans="2:9" ht="16.5" x14ac:dyDescent="0.3">
      <c r="B157" s="180"/>
      <c r="C157" s="185" t="s">
        <v>341</v>
      </c>
      <c r="D157" s="49"/>
      <c r="E157" s="70"/>
      <c r="F157" s="70"/>
      <c r="G157" s="261">
        <f>G158-G159</f>
        <v>0</v>
      </c>
      <c r="H157" s="261">
        <f>H158-H159</f>
        <v>0</v>
      </c>
      <c r="I157" s="180"/>
    </row>
    <row r="158" spans="2:9" ht="16.5" x14ac:dyDescent="0.3">
      <c r="B158" s="180"/>
      <c r="C158" s="198" t="s">
        <v>342</v>
      </c>
      <c r="D158" s="49"/>
      <c r="E158" s="70" t="s">
        <v>39</v>
      </c>
      <c r="F158" s="70"/>
      <c r="G158" s="191"/>
      <c r="H158" s="191"/>
      <c r="I158" s="180"/>
    </row>
    <row r="159" spans="2:9" ht="16.5" x14ac:dyDescent="0.3">
      <c r="B159" s="180"/>
      <c r="C159" s="198" t="s">
        <v>343</v>
      </c>
      <c r="D159" s="49"/>
      <c r="E159" s="70" t="s">
        <v>39</v>
      </c>
      <c r="F159" s="70"/>
      <c r="G159" s="191"/>
      <c r="H159" s="191"/>
      <c r="I159" s="180"/>
    </row>
    <row r="160" spans="2:9" ht="16.5" x14ac:dyDescent="0.3">
      <c r="B160" s="180"/>
      <c r="C160" s="185" t="s">
        <v>344</v>
      </c>
      <c r="D160" s="49"/>
      <c r="E160" s="70"/>
      <c r="F160" s="70"/>
      <c r="G160" s="261">
        <f>G161+G162+G163+G164+G165+G166</f>
        <v>0</v>
      </c>
      <c r="H160" s="261">
        <f>H161+H162+H163+H164+H165+H166</f>
        <v>0</v>
      </c>
      <c r="I160" s="180"/>
    </row>
    <row r="161" spans="2:9" ht="16.5" x14ac:dyDescent="0.3">
      <c r="B161" s="180"/>
      <c r="C161" s="198" t="s">
        <v>345</v>
      </c>
      <c r="D161" s="49"/>
      <c r="E161" s="70" t="s">
        <v>39</v>
      </c>
      <c r="F161" s="70"/>
      <c r="G161" s="191"/>
      <c r="H161" s="191"/>
      <c r="I161" s="180"/>
    </row>
    <row r="162" spans="2:9" ht="38.25" x14ac:dyDescent="0.3">
      <c r="B162" s="180"/>
      <c r="C162" s="198" t="s">
        <v>346</v>
      </c>
      <c r="D162" s="49"/>
      <c r="E162" s="70" t="s">
        <v>39</v>
      </c>
      <c r="F162" s="70"/>
      <c r="G162" s="191"/>
      <c r="H162" s="191"/>
      <c r="I162" s="180"/>
    </row>
    <row r="163" spans="2:9" ht="16.5" x14ac:dyDescent="0.3">
      <c r="B163" s="180"/>
      <c r="C163" s="198" t="s">
        <v>347</v>
      </c>
      <c r="D163" s="49"/>
      <c r="E163" s="70" t="s">
        <v>39</v>
      </c>
      <c r="F163" s="70"/>
      <c r="G163" s="191"/>
      <c r="H163" s="191"/>
      <c r="I163" s="180"/>
    </row>
    <row r="164" spans="2:9" ht="16.5" x14ac:dyDescent="0.3">
      <c r="B164" s="180"/>
      <c r="C164" s="198" t="s">
        <v>348</v>
      </c>
      <c r="D164" s="49"/>
      <c r="E164" s="70" t="s">
        <v>39</v>
      </c>
      <c r="F164" s="70"/>
      <c r="G164" s="191"/>
      <c r="H164" s="191"/>
      <c r="I164" s="180"/>
    </row>
    <row r="165" spans="2:9" ht="16.5" x14ac:dyDescent="0.3">
      <c r="B165" s="180"/>
      <c r="C165" s="198" t="s">
        <v>349</v>
      </c>
      <c r="D165" s="49"/>
      <c r="E165" s="70" t="s">
        <v>39</v>
      </c>
      <c r="F165" s="70"/>
      <c r="G165" s="191"/>
      <c r="H165" s="191"/>
      <c r="I165" s="180"/>
    </row>
    <row r="166" spans="2:9" ht="16.5" x14ac:dyDescent="0.3">
      <c r="B166" s="180"/>
      <c r="C166" s="198" t="s">
        <v>350</v>
      </c>
      <c r="D166" s="49"/>
      <c r="E166" s="70" t="s">
        <v>39</v>
      </c>
      <c r="F166" s="70"/>
      <c r="G166" s="191"/>
      <c r="H166" s="191"/>
      <c r="I166" s="180"/>
    </row>
    <row r="167" spans="2:9" ht="16.5" x14ac:dyDescent="0.3">
      <c r="B167" s="180"/>
      <c r="C167" s="198" t="s">
        <v>351</v>
      </c>
      <c r="D167" s="49"/>
      <c r="E167" s="70" t="s">
        <v>39</v>
      </c>
      <c r="F167" s="70"/>
      <c r="G167" s="261">
        <f>G168-G169</f>
        <v>0</v>
      </c>
      <c r="H167" s="261">
        <f>H168-H169</f>
        <v>0</v>
      </c>
      <c r="I167" s="180"/>
    </row>
    <row r="168" spans="2:9" ht="16.5" x14ac:dyDescent="0.3">
      <c r="B168" s="180"/>
      <c r="C168" s="198" t="s">
        <v>352</v>
      </c>
      <c r="D168" s="49"/>
      <c r="E168" s="70" t="s">
        <v>39</v>
      </c>
      <c r="F168" s="70"/>
      <c r="G168" s="191"/>
      <c r="H168" s="191"/>
      <c r="I168" s="180"/>
    </row>
    <row r="169" spans="2:9" ht="16.5" x14ac:dyDescent="0.3">
      <c r="B169" s="180"/>
      <c r="C169" s="198" t="s">
        <v>353</v>
      </c>
      <c r="D169" s="49"/>
      <c r="E169" s="70" t="s">
        <v>39</v>
      </c>
      <c r="F169" s="70"/>
      <c r="G169" s="191"/>
      <c r="H169" s="191"/>
      <c r="I169" s="180"/>
    </row>
    <row r="170" spans="2:9" ht="16.5" x14ac:dyDescent="0.3">
      <c r="B170" s="180"/>
      <c r="C170" s="89" t="s">
        <v>136</v>
      </c>
      <c r="D170" s="49"/>
      <c r="E170" s="70"/>
      <c r="F170" s="70"/>
      <c r="G170" s="258">
        <f>G146+G147+G148+G149-G150+G151+G154+G157+G160+G167</f>
        <v>0</v>
      </c>
      <c r="H170" s="258">
        <f>H146+H147+H148+H149-H150+H151+H154+H157+H160+H167</f>
        <v>0</v>
      </c>
      <c r="I170" s="180"/>
    </row>
    <row r="171" spans="2:9" ht="16.5" x14ac:dyDescent="0.3">
      <c r="B171" s="180"/>
      <c r="C171" s="89" t="s">
        <v>354</v>
      </c>
      <c r="D171" s="49"/>
      <c r="E171" s="70"/>
      <c r="F171" s="70"/>
      <c r="G171" s="258"/>
      <c r="H171" s="258"/>
      <c r="I171" s="180"/>
    </row>
    <row r="172" spans="2:9" ht="16.5" x14ac:dyDescent="0.3">
      <c r="B172" s="180"/>
      <c r="C172" s="204" t="s">
        <v>355</v>
      </c>
      <c r="D172" s="49"/>
      <c r="E172" s="70"/>
      <c r="F172" s="70"/>
      <c r="G172" s="258">
        <f>IF((G145-G170)&gt;0,G145-G170,0)</f>
        <v>0</v>
      </c>
      <c r="H172" s="258">
        <f>IF((H145-H170)&gt;0,H145-H170,0)</f>
        <v>0</v>
      </c>
      <c r="I172" s="180"/>
    </row>
    <row r="173" spans="2:9" ht="16.5" x14ac:dyDescent="0.3">
      <c r="B173" s="180"/>
      <c r="C173" s="204" t="s">
        <v>356</v>
      </c>
      <c r="D173" s="49"/>
      <c r="E173" s="70"/>
      <c r="F173" s="70"/>
      <c r="G173" s="258">
        <f>IF((G145-G170)&lt;0,G170-G145,0)</f>
        <v>0</v>
      </c>
      <c r="H173" s="258">
        <f>IF((H145-H170)&lt;0,H170-H145,0)</f>
        <v>0</v>
      </c>
      <c r="I173" s="180"/>
    </row>
    <row r="174" spans="2:9" ht="16.5" x14ac:dyDescent="0.3">
      <c r="B174" s="180"/>
      <c r="C174" s="185" t="s">
        <v>357</v>
      </c>
      <c r="D174" s="49"/>
      <c r="E174" s="70" t="s">
        <v>39</v>
      </c>
      <c r="F174" s="70"/>
      <c r="G174" s="203"/>
      <c r="H174" s="203"/>
      <c r="I174" s="180"/>
    </row>
    <row r="175" spans="2:9" ht="16.5" x14ac:dyDescent="0.3">
      <c r="B175" s="180"/>
      <c r="C175" s="185" t="s">
        <v>358</v>
      </c>
      <c r="D175" s="49"/>
      <c r="E175" s="70" t="s">
        <v>39</v>
      </c>
      <c r="F175" s="70"/>
      <c r="G175" s="191"/>
      <c r="H175" s="191"/>
      <c r="I175" s="180"/>
    </row>
    <row r="176" spans="2:9" ht="16.5" x14ac:dyDescent="0.3">
      <c r="B176" s="180"/>
      <c r="C176" s="185" t="s">
        <v>359</v>
      </c>
      <c r="D176" s="49"/>
      <c r="E176" s="70" t="s">
        <v>39</v>
      </c>
      <c r="F176" s="70"/>
      <c r="G176" s="191"/>
      <c r="H176" s="191"/>
      <c r="I176" s="180"/>
    </row>
    <row r="177" spans="2:9" ht="16.5" x14ac:dyDescent="0.3">
      <c r="B177" s="180"/>
      <c r="C177" s="185" t="s">
        <v>360</v>
      </c>
      <c r="D177" s="49"/>
      <c r="E177" s="70" t="s">
        <v>39</v>
      </c>
      <c r="F177" s="70"/>
      <c r="G177" s="191"/>
      <c r="H177" s="191"/>
      <c r="I177" s="180"/>
    </row>
    <row r="178" spans="2:9" ht="16.5" x14ac:dyDescent="0.3">
      <c r="B178" s="180"/>
      <c r="C178" s="89" t="s">
        <v>143</v>
      </c>
      <c r="D178" s="49"/>
      <c r="E178" s="70"/>
      <c r="F178" s="70"/>
      <c r="G178" s="258">
        <f>G174+G175+G176+G177</f>
        <v>0</v>
      </c>
      <c r="H178" s="258">
        <f>H174+H175+H176+H177</f>
        <v>0</v>
      </c>
      <c r="I178" s="180"/>
    </row>
    <row r="179" spans="2:9" ht="25.5" x14ac:dyDescent="0.3">
      <c r="B179" s="180"/>
      <c r="C179" s="185" t="s">
        <v>361</v>
      </c>
      <c r="D179" s="49"/>
      <c r="E179" s="70" t="s">
        <v>39</v>
      </c>
      <c r="F179" s="70"/>
      <c r="G179" s="262">
        <f>G180-G181</f>
        <v>0</v>
      </c>
      <c r="H179" s="262">
        <f>H180-H181</f>
        <v>0</v>
      </c>
      <c r="I179" s="180"/>
    </row>
    <row r="180" spans="2:9" ht="16.5" x14ac:dyDescent="0.3">
      <c r="B180" s="180"/>
      <c r="C180" s="198" t="s">
        <v>352</v>
      </c>
      <c r="D180" s="49"/>
      <c r="E180" s="70" t="s">
        <v>39</v>
      </c>
      <c r="F180" s="70"/>
      <c r="G180" s="191"/>
      <c r="H180" s="191"/>
      <c r="I180" s="180"/>
    </row>
    <row r="181" spans="2:9" ht="16.5" x14ac:dyDescent="0.3">
      <c r="B181" s="180"/>
      <c r="C181" s="198" t="s">
        <v>353</v>
      </c>
      <c r="D181" s="49"/>
      <c r="E181" s="70" t="s">
        <v>39</v>
      </c>
      <c r="F181" s="70"/>
      <c r="G181" s="191"/>
      <c r="H181" s="191"/>
      <c r="I181" s="180"/>
    </row>
    <row r="182" spans="2:9" ht="16.5" x14ac:dyDescent="0.3">
      <c r="B182" s="180"/>
      <c r="C182" s="185" t="s">
        <v>362</v>
      </c>
      <c r="D182" s="49"/>
      <c r="E182" s="70" t="s">
        <v>39</v>
      </c>
      <c r="F182" s="70"/>
      <c r="G182" s="191"/>
      <c r="H182" s="191"/>
      <c r="I182" s="180"/>
    </row>
    <row r="183" spans="2:9" ht="16.5" x14ac:dyDescent="0.3">
      <c r="B183" s="180"/>
      <c r="C183" s="185" t="s">
        <v>363</v>
      </c>
      <c r="D183" s="49"/>
      <c r="E183" s="70" t="s">
        <v>39</v>
      </c>
      <c r="F183" s="70"/>
      <c r="G183" s="191"/>
      <c r="H183" s="191"/>
      <c r="I183" s="180"/>
    </row>
    <row r="184" spans="2:9" ht="16.5" x14ac:dyDescent="0.3">
      <c r="B184" s="180"/>
      <c r="C184" s="89" t="s">
        <v>147</v>
      </c>
      <c r="D184" s="49"/>
      <c r="E184" s="70"/>
      <c r="F184" s="70"/>
      <c r="G184" s="258">
        <f>G179+G182+G183</f>
        <v>0</v>
      </c>
      <c r="H184" s="258">
        <f>H179+H182+H183</f>
        <v>0</v>
      </c>
      <c r="I184" s="180"/>
    </row>
    <row r="185" spans="2:9" ht="16.5" x14ac:dyDescent="0.3">
      <c r="B185" s="180"/>
      <c r="C185" s="89" t="s">
        <v>364</v>
      </c>
      <c r="D185" s="49"/>
      <c r="E185" s="70"/>
      <c r="F185" s="70"/>
      <c r="G185" s="258"/>
      <c r="H185" s="258"/>
      <c r="I185" s="180"/>
    </row>
    <row r="186" spans="2:9" ht="16.5" x14ac:dyDescent="0.3">
      <c r="B186" s="180"/>
      <c r="C186" s="204" t="s">
        <v>355</v>
      </c>
      <c r="D186" s="49"/>
      <c r="E186" s="70"/>
      <c r="F186" s="70"/>
      <c r="G186" s="258">
        <f>IF((G178-G184)&gt;0,G178-G184,0)</f>
        <v>0</v>
      </c>
      <c r="H186" s="258">
        <f>IF((H178-H184)&gt;0,H178-H184,0)</f>
        <v>0</v>
      </c>
      <c r="I186" s="180"/>
    </row>
    <row r="187" spans="2:9" ht="16.5" x14ac:dyDescent="0.3">
      <c r="B187" s="180"/>
      <c r="C187" s="204" t="s">
        <v>356</v>
      </c>
      <c r="D187" s="49"/>
      <c r="E187" s="70"/>
      <c r="F187" s="70"/>
      <c r="G187" s="258">
        <f>IF((G178-G184)&lt;0,G184-G178,0)</f>
        <v>0</v>
      </c>
      <c r="H187" s="258">
        <f>IF((H178-H184)&lt;0,H184-H178,0)</f>
        <v>0</v>
      </c>
      <c r="I187" s="180"/>
    </row>
    <row r="188" spans="2:9" ht="16.5" x14ac:dyDescent="0.3">
      <c r="B188" s="180"/>
      <c r="C188" s="89" t="s">
        <v>150</v>
      </c>
      <c r="D188" s="49"/>
      <c r="E188" s="70"/>
      <c r="F188" s="70"/>
      <c r="G188" s="258">
        <f>G145+G178</f>
        <v>0</v>
      </c>
      <c r="H188" s="258">
        <f>H145+H178</f>
        <v>0</v>
      </c>
      <c r="I188" s="180"/>
    </row>
    <row r="189" spans="2:9" ht="16.5" x14ac:dyDescent="0.3">
      <c r="B189" s="180"/>
      <c r="C189" s="89" t="s">
        <v>151</v>
      </c>
      <c r="D189" s="49"/>
      <c r="E189" s="70"/>
      <c r="F189" s="70"/>
      <c r="G189" s="258">
        <f>G170+G184</f>
        <v>0</v>
      </c>
      <c r="H189" s="258">
        <f>H170+H184</f>
        <v>0</v>
      </c>
      <c r="I189" s="180"/>
    </row>
    <row r="190" spans="2:9" ht="16.5" x14ac:dyDescent="0.3">
      <c r="B190" s="180"/>
      <c r="C190" s="89" t="s">
        <v>365</v>
      </c>
      <c r="D190" s="49"/>
      <c r="E190" s="70"/>
      <c r="F190" s="70"/>
      <c r="G190" s="258"/>
      <c r="H190" s="258"/>
      <c r="I190" s="180"/>
    </row>
    <row r="191" spans="2:9" ht="16.5" x14ac:dyDescent="0.3">
      <c r="B191" s="180"/>
      <c r="C191" s="204" t="s">
        <v>355</v>
      </c>
      <c r="D191" s="49"/>
      <c r="E191" s="70"/>
      <c r="F191" s="70"/>
      <c r="G191" s="258">
        <f>IF((G188-G189)&gt;0,G188-G189,0)</f>
        <v>0</v>
      </c>
      <c r="H191" s="258">
        <f>IF((H188-H189)&gt;0,H188-H189,0)</f>
        <v>0</v>
      </c>
      <c r="I191" s="180"/>
    </row>
    <row r="192" spans="2:9" ht="16.5" x14ac:dyDescent="0.3">
      <c r="B192" s="180"/>
      <c r="C192" s="204" t="s">
        <v>356</v>
      </c>
      <c r="D192" s="49"/>
      <c r="E192" s="70"/>
      <c r="F192" s="70"/>
      <c r="G192" s="258">
        <f>IF((G188-G189)&lt;0,G189-G188,0)</f>
        <v>0</v>
      </c>
      <c r="H192" s="258">
        <f>IF((H188-H189)&lt;0,H189-H188,0)</f>
        <v>0</v>
      </c>
      <c r="I192" s="180"/>
    </row>
    <row r="193" spans="2:9" ht="16.5" x14ac:dyDescent="0.3">
      <c r="B193" s="180"/>
      <c r="C193" s="185" t="s">
        <v>366</v>
      </c>
      <c r="D193" s="49"/>
      <c r="E193" s="70" t="s">
        <v>39</v>
      </c>
      <c r="F193" s="70"/>
      <c r="G193" s="203"/>
      <c r="H193" s="203"/>
      <c r="I193" s="180"/>
    </row>
    <row r="194" spans="2:9" ht="16.5" x14ac:dyDescent="0.3">
      <c r="B194" s="180"/>
      <c r="C194" s="185" t="s">
        <v>367</v>
      </c>
      <c r="D194" s="49"/>
      <c r="E194" s="70" t="s">
        <v>39</v>
      </c>
      <c r="F194" s="70"/>
      <c r="G194" s="188"/>
      <c r="H194" s="188"/>
      <c r="I194" s="180"/>
    </row>
    <row r="195" spans="2:9" ht="16.5" x14ac:dyDescent="0.3">
      <c r="B195" s="180"/>
      <c r="C195" s="185" t="s">
        <v>368</v>
      </c>
      <c r="D195" s="49"/>
      <c r="E195" s="70" t="s">
        <v>39</v>
      </c>
      <c r="F195" s="70"/>
      <c r="G195" s="203"/>
      <c r="H195" s="203"/>
      <c r="I195" s="180"/>
    </row>
    <row r="196" spans="2:9" ht="33" x14ac:dyDescent="0.3">
      <c r="B196" s="180"/>
      <c r="C196" s="89" t="s">
        <v>369</v>
      </c>
      <c r="D196" s="49"/>
      <c r="E196" s="70"/>
      <c r="F196" s="70"/>
      <c r="G196" s="253"/>
      <c r="H196" s="253"/>
      <c r="I196" s="180"/>
    </row>
    <row r="197" spans="2:9" ht="16.5" x14ac:dyDescent="0.3">
      <c r="B197" s="180"/>
      <c r="C197" s="204" t="s">
        <v>355</v>
      </c>
      <c r="D197" s="49"/>
      <c r="E197" s="70"/>
      <c r="F197" s="70"/>
      <c r="G197" s="258">
        <f>IF((G191-G192-G193-G194-G195)&gt;0,G191-G192-G193-G194-G195,0)</f>
        <v>0</v>
      </c>
      <c r="H197" s="258">
        <f>IF((H191-H192-H193-H194-H195)&gt;0,H191-H192-H193-H194-H195,0)</f>
        <v>0</v>
      </c>
      <c r="I197" s="180"/>
    </row>
    <row r="198" spans="2:9" ht="16.5" x14ac:dyDescent="0.3">
      <c r="B198" s="180"/>
      <c r="C198" s="204" t="s">
        <v>356</v>
      </c>
      <c r="D198" s="49"/>
      <c r="E198" s="70"/>
      <c r="F198" s="70"/>
      <c r="G198" s="258">
        <f>IF((G192+G193+G194+G195-G191)&gt;0,G192+G193+G194+G195-G191,0)</f>
        <v>0</v>
      </c>
      <c r="H198" s="258">
        <f>IF((H192+H193+H194+H195-H191)&gt;0,H192+H193+H194+H195-H191,0)</f>
        <v>0</v>
      </c>
      <c r="I198" s="180"/>
    </row>
    <row r="199" spans="2:9" ht="16.5" x14ac:dyDescent="0.3">
      <c r="B199" s="180"/>
      <c r="C199" s="199"/>
      <c r="D199" s="49"/>
      <c r="E199" s="70"/>
      <c r="F199" s="70"/>
      <c r="G199" s="200"/>
      <c r="H199" s="200"/>
      <c r="I199" s="180"/>
    </row>
  </sheetData>
  <sheetProtection algorithmName="SHA-512" hashValue="ojXezv3S9z+CfBhQSmt2Qn/ANN79lizjWXWoy4MC/QxCDWVtf5SdNQatCVc0caGjBstU/81Hiqc2RgUSLNTWdw==" saltValue="HnvMs1arXOY99sQ74yVtbA==" spinCount="100000" sheet="1" objects="1" scenarios="1"/>
  <conditionalFormatting sqref="G128:H128">
    <cfRule type="cellIs" dxfId="11" priority="1" operator="equal">
      <formula>"ERROR"</formula>
    </cfRule>
    <cfRule type="cellIs" dxfId="10" priority="2" operator="equal">
      <formula>"OK"</formula>
    </cfRule>
  </conditionalFormatting>
  <pageMargins left="0.25" right="0.25" top="0.75" bottom="0.75" header="0.3" footer="0.3"/>
  <pageSetup paperSize="9" scale="80"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B2:I41"/>
  <sheetViews>
    <sheetView topLeftCell="A17" zoomScaleNormal="100" workbookViewId="0">
      <selection activeCell="H27" sqref="H27"/>
    </sheetView>
  </sheetViews>
  <sheetFormatPr defaultColWidth="8.85546875" defaultRowHeight="15" x14ac:dyDescent="0.25"/>
  <cols>
    <col min="1" max="1" width="8.85546875" style="11"/>
    <col min="2" max="2" width="6.7109375" style="11" customWidth="1"/>
    <col min="3" max="3" width="5.140625" style="11" customWidth="1"/>
    <col min="4" max="4" width="32" style="11" customWidth="1"/>
    <col min="5" max="5" width="7.7109375" style="11" customWidth="1"/>
    <col min="6" max="6" width="9" style="11" customWidth="1"/>
    <col min="7" max="7" width="11.85546875" style="11" customWidth="1"/>
    <col min="8" max="8" width="15.28515625" style="11" customWidth="1"/>
    <col min="9" max="9" width="6" style="11" customWidth="1"/>
    <col min="10" max="16384" width="8.85546875" style="11"/>
  </cols>
  <sheetData>
    <row r="2" spans="2:9" ht="15.75" thickBot="1" x14ac:dyDescent="0.3">
      <c r="B2" s="1"/>
      <c r="C2" s="1"/>
      <c r="D2" s="1"/>
      <c r="E2" s="1"/>
      <c r="F2" s="1"/>
      <c r="G2" s="1"/>
      <c r="H2" s="1"/>
      <c r="I2" s="1"/>
    </row>
    <row r="3" spans="2:9" ht="16.5" x14ac:dyDescent="0.3">
      <c r="B3" s="1"/>
      <c r="C3" s="4" t="str">
        <f>'6-Indicatori financiari'!C3</f>
        <v>PROGRAMUL REGIONAL NORD-VEST 2021-2027</v>
      </c>
      <c r="D3" s="5"/>
      <c r="E3" s="16"/>
      <c r="F3" s="16"/>
      <c r="G3" s="16"/>
      <c r="H3" s="17"/>
      <c r="I3" s="1"/>
    </row>
    <row r="4" spans="2:9" x14ac:dyDescent="0.25">
      <c r="B4" s="1"/>
      <c r="C4" s="335" t="str">
        <f>'6-Indicatori financiari'!C4</f>
        <v>Obiectiv specific: O Europă mai competitivă și mai inteligentă, prin promovarea unei transformări economice inovatoare și inteligente și a conectivității TIC regionale</v>
      </c>
      <c r="D4" s="336"/>
      <c r="E4" s="336"/>
      <c r="F4" s="336"/>
      <c r="G4" s="336"/>
      <c r="H4" s="337"/>
      <c r="I4" s="1"/>
    </row>
    <row r="5" spans="2:9" x14ac:dyDescent="0.25">
      <c r="B5" s="1"/>
      <c r="C5" s="335"/>
      <c r="D5" s="336"/>
      <c r="E5" s="336"/>
      <c r="F5" s="336"/>
      <c r="G5" s="336"/>
      <c r="H5" s="337"/>
      <c r="I5" s="1"/>
    </row>
    <row r="6" spans="2:9" ht="16.5" x14ac:dyDescent="0.3">
      <c r="B6" s="1"/>
      <c r="C6" s="6" t="str">
        <f>'6-Indicatori financiari'!C6</f>
        <v>Actiune: a) Transformarea digitală a IMM-urilor</v>
      </c>
      <c r="D6" s="7"/>
      <c r="E6" s="1"/>
      <c r="F6" s="1"/>
      <c r="G6" s="1"/>
      <c r="H6" s="18"/>
      <c r="I6" s="1"/>
    </row>
    <row r="7" spans="2:9" ht="17.25" thickBot="1" x14ac:dyDescent="0.35">
      <c r="B7" s="1"/>
      <c r="C7" s="8" t="str">
        <f>'6-Indicatori financiari'!C7</f>
        <v>Apel de proiecte nr. PRNV/2023/121/1</v>
      </c>
      <c r="D7" s="9"/>
      <c r="E7" s="19"/>
      <c r="F7" s="19"/>
      <c r="G7" s="19"/>
      <c r="H7" s="20"/>
      <c r="I7" s="1"/>
    </row>
    <row r="8" spans="2:9" x14ac:dyDescent="0.25">
      <c r="B8" s="1"/>
      <c r="C8" s="1"/>
      <c r="D8" s="1"/>
      <c r="E8" s="1"/>
      <c r="F8" s="1"/>
      <c r="G8" s="1"/>
      <c r="H8" s="1"/>
      <c r="I8" s="1"/>
    </row>
    <row r="10" spans="2:9" x14ac:dyDescent="0.25">
      <c r="B10" s="1"/>
      <c r="C10" s="1"/>
      <c r="D10" s="1"/>
      <c r="E10" s="1"/>
      <c r="F10" s="1"/>
      <c r="G10" s="1"/>
      <c r="H10" s="1"/>
      <c r="I10" s="1"/>
    </row>
    <row r="11" spans="2:9" ht="14.45" customHeight="1" x14ac:dyDescent="0.25">
      <c r="B11" s="1"/>
      <c r="C11" s="380" t="s">
        <v>29</v>
      </c>
      <c r="D11" s="380"/>
      <c r="E11" s="380"/>
      <c r="F11" s="380"/>
      <c r="G11" s="380"/>
      <c r="H11" s="380"/>
      <c r="I11" s="1"/>
    </row>
    <row r="12" spans="2:9" ht="51" customHeight="1" x14ac:dyDescent="0.25">
      <c r="B12" s="1"/>
      <c r="C12" s="380" t="s">
        <v>30</v>
      </c>
      <c r="D12" s="380"/>
      <c r="E12" s="380"/>
      <c r="F12" s="380"/>
      <c r="G12" s="380"/>
      <c r="H12" s="380"/>
      <c r="I12" s="1"/>
    </row>
    <row r="13" spans="2:9" ht="10.9" customHeight="1" x14ac:dyDescent="0.25">
      <c r="B13" s="1"/>
      <c r="C13" s="21"/>
      <c r="D13" s="21"/>
      <c r="E13" s="21"/>
      <c r="F13" s="21"/>
      <c r="G13" s="21"/>
      <c r="H13" s="21"/>
      <c r="I13" s="1"/>
    </row>
    <row r="14" spans="2:9" ht="16.149999999999999" customHeight="1" x14ac:dyDescent="0.25">
      <c r="B14" s="1"/>
      <c r="C14" s="381" t="s">
        <v>31</v>
      </c>
      <c r="D14" s="381"/>
      <c r="E14" s="381"/>
      <c r="F14" s="381"/>
      <c r="G14" s="381"/>
      <c r="H14" s="381"/>
      <c r="I14" s="1"/>
    </row>
    <row r="15" spans="2:9" ht="11.45" customHeight="1" x14ac:dyDescent="0.25">
      <c r="B15" s="1"/>
      <c r="C15" s="22"/>
      <c r="D15" s="22"/>
      <c r="E15" s="22"/>
      <c r="F15" s="22"/>
      <c r="G15" s="22"/>
      <c r="H15" s="22"/>
      <c r="I15" s="1"/>
    </row>
    <row r="16" spans="2:9" ht="56.45" customHeight="1" x14ac:dyDescent="0.25">
      <c r="B16" s="1"/>
      <c r="C16" s="41" t="s">
        <v>32</v>
      </c>
      <c r="D16" s="382" t="s">
        <v>38</v>
      </c>
      <c r="E16" s="382"/>
      <c r="F16" s="382"/>
      <c r="G16" s="382"/>
      <c r="H16" s="383"/>
      <c r="I16" s="1"/>
    </row>
    <row r="17" spans="2:9" ht="14.45" customHeight="1" x14ac:dyDescent="0.25">
      <c r="B17" s="1"/>
      <c r="C17" s="33"/>
      <c r="D17" s="31"/>
      <c r="E17" s="31"/>
      <c r="F17" s="31"/>
      <c r="G17" s="31"/>
      <c r="H17" s="34"/>
      <c r="I17" s="1"/>
    </row>
    <row r="18" spans="2:9" ht="14.45" customHeight="1" x14ac:dyDescent="0.25">
      <c r="B18" s="1"/>
      <c r="C18" s="35" t="s">
        <v>41</v>
      </c>
      <c r="D18" s="379" t="s">
        <v>93</v>
      </c>
      <c r="E18" s="379"/>
      <c r="F18" s="379"/>
      <c r="G18" s="379"/>
      <c r="H18" s="384"/>
      <c r="I18" s="1"/>
    </row>
    <row r="19" spans="2:9" ht="14.45" customHeight="1" x14ac:dyDescent="0.25">
      <c r="B19" s="1"/>
      <c r="C19" s="35"/>
      <c r="D19" s="385" t="s">
        <v>26</v>
      </c>
      <c r="E19" s="385"/>
      <c r="F19" s="385"/>
      <c r="G19" s="385"/>
      <c r="H19" s="42">
        <f>'2-Bilant_Solicitant'!H118+'2-Bilant_Solicitant'!H119</f>
        <v>0</v>
      </c>
      <c r="I19" s="1"/>
    </row>
    <row r="20" spans="2:9" ht="18.600000000000001" customHeight="1" x14ac:dyDescent="0.25">
      <c r="B20" s="1"/>
      <c r="C20" s="35"/>
      <c r="D20" s="385" t="s">
        <v>27</v>
      </c>
      <c r="E20" s="385"/>
      <c r="F20" s="385"/>
      <c r="G20" s="385"/>
      <c r="H20" s="42">
        <f>'2-Bilant_Solicitant'!H120+'2-Bilant_Solicitant'!H121</f>
        <v>0</v>
      </c>
      <c r="I20" s="1"/>
    </row>
    <row r="21" spans="2:9" ht="14.45" customHeight="1" x14ac:dyDescent="0.25">
      <c r="B21" s="1"/>
      <c r="C21" s="35"/>
      <c r="D21" s="386" t="s">
        <v>28</v>
      </c>
      <c r="E21" s="386"/>
      <c r="F21" s="386"/>
      <c r="G21" s="386"/>
      <c r="H21" s="43">
        <f>H19+H20</f>
        <v>0</v>
      </c>
      <c r="I21" s="1"/>
    </row>
    <row r="22" spans="2:9" ht="7.9" customHeight="1" thickBot="1" x14ac:dyDescent="0.3">
      <c r="B22" s="1"/>
      <c r="C22" s="35"/>
      <c r="D22" s="23"/>
      <c r="E22" s="23"/>
      <c r="F22" s="23"/>
      <c r="G22" s="23"/>
      <c r="H22" s="36"/>
      <c r="I22" s="1"/>
    </row>
    <row r="23" spans="2:9" ht="30" customHeight="1" thickBot="1" x14ac:dyDescent="0.3">
      <c r="B23" s="1"/>
      <c r="C23" s="35"/>
      <c r="D23" s="26" t="s">
        <v>36</v>
      </c>
      <c r="E23" s="391" t="str">
        <f>IF(H21&gt;0,"Solicitantul nu se incadreaza in categoria intreprinderilor in dificultate","Se trece la pasul ii)")</f>
        <v>Se trece la pasul ii)</v>
      </c>
      <c r="F23" s="392"/>
      <c r="G23" s="392"/>
      <c r="H23" s="393"/>
      <c r="I23" s="1"/>
    </row>
    <row r="24" spans="2:9" ht="8.4499999999999993" customHeight="1" x14ac:dyDescent="0.25">
      <c r="B24" s="1"/>
      <c r="C24" s="35"/>
      <c r="D24" s="30"/>
      <c r="E24" s="32"/>
      <c r="F24" s="32"/>
      <c r="G24" s="32"/>
      <c r="H24" s="37"/>
      <c r="I24" s="1"/>
    </row>
    <row r="25" spans="2:9" ht="29.45" customHeight="1" x14ac:dyDescent="0.25">
      <c r="B25" s="1"/>
      <c r="C25" s="35" t="s">
        <v>42</v>
      </c>
      <c r="D25" s="385" t="s">
        <v>92</v>
      </c>
      <c r="E25" s="385"/>
      <c r="F25" s="385"/>
      <c r="G25" s="385"/>
      <c r="H25" s="387"/>
      <c r="I25" s="1"/>
    </row>
    <row r="26" spans="2:9" ht="14.45" customHeight="1" x14ac:dyDescent="0.25">
      <c r="B26" s="1"/>
      <c r="C26" s="35"/>
      <c r="D26" s="385" t="s">
        <v>33</v>
      </c>
      <c r="E26" s="385"/>
      <c r="F26" s="385"/>
      <c r="G26" s="385"/>
      <c r="H26" s="42">
        <f>IF(H21&gt;0,"NA",'2-Bilant_Solicitant'!H107)</f>
        <v>0</v>
      </c>
      <c r="I26" s="1"/>
    </row>
    <row r="27" spans="2:9" ht="14.45" customHeight="1" x14ac:dyDescent="0.25">
      <c r="B27" s="1"/>
      <c r="C27" s="35"/>
      <c r="D27" s="385" t="s">
        <v>34</v>
      </c>
      <c r="E27" s="385"/>
      <c r="F27" s="385"/>
      <c r="G27" s="385"/>
      <c r="H27" s="42">
        <f>IF(H21&gt;0,"NA",'2-Bilant_Solicitant'!H108)</f>
        <v>0</v>
      </c>
      <c r="I27" s="1"/>
    </row>
    <row r="28" spans="2:9" ht="14.45" customHeight="1" x14ac:dyDescent="0.25">
      <c r="B28" s="1"/>
      <c r="C28" s="35"/>
      <c r="D28" s="385" t="s">
        <v>463</v>
      </c>
      <c r="E28" s="385"/>
      <c r="F28" s="385"/>
      <c r="G28" s="385"/>
      <c r="H28" s="42">
        <f>IF(H21&gt;0,"NA",'2-Bilant_Solicitant'!H109)</f>
        <v>0</v>
      </c>
      <c r="I28" s="1"/>
    </row>
    <row r="29" spans="2:9" ht="15.75" thickBot="1" x14ac:dyDescent="0.3">
      <c r="B29" s="1"/>
      <c r="C29" s="35"/>
      <c r="D29" s="385" t="s">
        <v>35</v>
      </c>
      <c r="E29" s="385"/>
      <c r="F29" s="385"/>
      <c r="G29" s="385"/>
      <c r="H29" s="42">
        <f>IF(H21&gt;0,"NA",'2-Bilant_Solicitant'!H114)</f>
        <v>0</v>
      </c>
      <c r="I29" s="1"/>
    </row>
    <row r="30" spans="2:9" ht="29.45" customHeight="1" thickBot="1" x14ac:dyDescent="0.3">
      <c r="B30" s="1"/>
      <c r="C30" s="35"/>
      <c r="D30" s="26" t="s">
        <v>36</v>
      </c>
      <c r="E30" s="396" t="str">
        <f>IF(OR(H26="NA",H21+SUM(H28:H29)&gt;=0),"Nu exista pierdere de capital",H21+SUM(H28:H29))</f>
        <v>Nu exista pierdere de capital</v>
      </c>
      <c r="F30" s="397"/>
      <c r="G30" s="397"/>
      <c r="H30" s="398"/>
      <c r="I30" s="1"/>
    </row>
    <row r="31" spans="2:9" ht="9" customHeight="1" x14ac:dyDescent="0.25">
      <c r="B31" s="1"/>
      <c r="C31" s="35"/>
      <c r="D31" s="44"/>
      <c r="E31" s="44"/>
      <c r="F31" s="44"/>
      <c r="G31" s="44"/>
      <c r="H31" s="38"/>
      <c r="I31" s="1"/>
    </row>
    <row r="32" spans="2:9" ht="36" customHeight="1" thickBot="1" x14ac:dyDescent="0.3">
      <c r="B32" s="1"/>
      <c r="C32" s="35" t="s">
        <v>43</v>
      </c>
      <c r="D32" s="394" t="s">
        <v>411</v>
      </c>
      <c r="E32" s="394"/>
      <c r="F32" s="394"/>
      <c r="G32" s="394"/>
      <c r="H32" s="395"/>
      <c r="I32" s="1"/>
    </row>
    <row r="33" spans="2:9" ht="31.9" customHeight="1" thickBot="1" x14ac:dyDescent="0.3">
      <c r="B33" s="1"/>
      <c r="C33" s="39"/>
      <c r="D33" s="25" t="s">
        <v>36</v>
      </c>
      <c r="E33" s="388" t="str">
        <f>CONCATENATE("Solicitantul ",IF(H21&gt;=0,"nu ",IF(E30="Nu exista pierdere de capital","nu ", IF(ABS(E30)&gt;(H26+H27)/2,"","nu "))),"se încadrează în categoria întreprinderilor în dificultate")</f>
        <v>Solicitantul nu se încadrează în categoria întreprinderilor în dificultate</v>
      </c>
      <c r="F33" s="389"/>
      <c r="G33" s="389"/>
      <c r="H33" s="390"/>
      <c r="I33" s="1"/>
    </row>
    <row r="34" spans="2:9" ht="16.5" x14ac:dyDescent="0.25">
      <c r="B34" s="1"/>
      <c r="C34" s="228"/>
      <c r="D34" s="24"/>
      <c r="E34" s="24"/>
      <c r="F34" s="24"/>
      <c r="G34" s="24"/>
      <c r="H34" s="40"/>
      <c r="I34" s="1"/>
    </row>
    <row r="35" spans="2:9" ht="7.9" customHeight="1" x14ac:dyDescent="0.25">
      <c r="B35" s="1"/>
      <c r="C35" s="22"/>
      <c r="D35" s="22"/>
      <c r="E35" s="22"/>
      <c r="F35" s="22"/>
      <c r="G35" s="22"/>
      <c r="H35" s="22"/>
      <c r="I35" s="1"/>
    </row>
    <row r="36" spans="2:9" ht="52.15" customHeight="1" x14ac:dyDescent="0.25">
      <c r="B36" s="1"/>
      <c r="C36" s="224" t="s">
        <v>402</v>
      </c>
      <c r="D36" s="377" t="s">
        <v>403</v>
      </c>
      <c r="E36" s="377"/>
      <c r="F36" s="377"/>
      <c r="G36" s="377"/>
      <c r="H36" s="378"/>
      <c r="I36" s="1"/>
    </row>
    <row r="37" spans="2:9" x14ac:dyDescent="0.25">
      <c r="B37" s="1"/>
      <c r="C37" s="225"/>
      <c r="D37" s="226"/>
      <c r="E37" s="226"/>
      <c r="F37" s="226"/>
      <c r="G37" s="226"/>
      <c r="H37" s="227"/>
      <c r="I37" s="1"/>
    </row>
    <row r="38" spans="2:9" ht="43.9" customHeight="1" x14ac:dyDescent="0.25">
      <c r="B38" s="1"/>
      <c r="C38" s="224" t="s">
        <v>404</v>
      </c>
      <c r="D38" s="377" t="s">
        <v>405</v>
      </c>
      <c r="E38" s="377"/>
      <c r="F38" s="377"/>
      <c r="G38" s="377"/>
      <c r="H38" s="378"/>
      <c r="I38" s="1"/>
    </row>
    <row r="39" spans="2:9" ht="16.5" x14ac:dyDescent="0.25">
      <c r="B39" s="1"/>
      <c r="C39" s="22"/>
      <c r="D39" s="22"/>
      <c r="E39" s="22"/>
      <c r="F39" s="22"/>
      <c r="G39" s="22"/>
      <c r="H39" s="22"/>
      <c r="I39" s="1"/>
    </row>
    <row r="40" spans="2:9" ht="28.9" customHeight="1" x14ac:dyDescent="0.3">
      <c r="B40" s="2"/>
      <c r="C40" s="379" t="s">
        <v>37</v>
      </c>
      <c r="D40" s="379"/>
      <c r="E40" s="379"/>
      <c r="F40" s="379"/>
      <c r="G40" s="379"/>
      <c r="H40" s="379"/>
      <c r="I40" s="1"/>
    </row>
    <row r="41" spans="2:9" ht="16.5" x14ac:dyDescent="0.3">
      <c r="B41" s="2"/>
      <c r="C41" s="2"/>
      <c r="D41" s="2"/>
      <c r="E41" s="2"/>
      <c r="F41" s="2"/>
      <c r="G41" s="2"/>
      <c r="H41" s="2"/>
      <c r="I41" s="1"/>
    </row>
  </sheetData>
  <sheetProtection algorithmName="SHA-512" hashValue="JE5Jz7MN+yRhkK2bGpSaDyXRV02DwL+gJwJlcoN4NOOSY4L1rd4lcvsEZSHrMpbyLHnKWdJgNVSAYoR+Seagzg==" saltValue="lKp9/d4YFbFZkI9DNX5C9g==" spinCount="100000" sheet="1" objects="1" scenarios="1"/>
  <mergeCells count="21">
    <mergeCell ref="D27:G27"/>
    <mergeCell ref="D28:G28"/>
    <mergeCell ref="D29:G29"/>
    <mergeCell ref="D32:H32"/>
    <mergeCell ref="E30:H30"/>
    <mergeCell ref="D36:H36"/>
    <mergeCell ref="D38:H38"/>
    <mergeCell ref="C40:H40"/>
    <mergeCell ref="C4:H5"/>
    <mergeCell ref="C11:H11"/>
    <mergeCell ref="C12:H12"/>
    <mergeCell ref="C14:H14"/>
    <mergeCell ref="D16:H16"/>
    <mergeCell ref="D18:H18"/>
    <mergeCell ref="D19:G19"/>
    <mergeCell ref="D20:G20"/>
    <mergeCell ref="D21:G21"/>
    <mergeCell ref="D25:H25"/>
    <mergeCell ref="E33:H33"/>
    <mergeCell ref="E23:H23"/>
    <mergeCell ref="D26:G26"/>
  </mergeCells>
  <conditionalFormatting sqref="E33:H33">
    <cfRule type="cellIs" dxfId="9" priority="1" operator="equal">
      <formula>"Solicitantul nu se incadreaza in categoria intreprinderilor in dificultate"</formula>
    </cfRule>
    <cfRule type="cellIs" dxfId="8" priority="2" operator="equal">
      <formula>"Solicitantul se incadreaza in categoria intreprinderilor in dificultate"</formula>
    </cfRule>
  </conditionalFormatting>
  <pageMargins left="0.7" right="0.7" top="0.75" bottom="0.75" header="0.3" footer="0.3"/>
  <pageSetup scale="88"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B2:S59"/>
  <sheetViews>
    <sheetView tabSelected="1" topLeftCell="A33" zoomScale="86" zoomScaleNormal="86" zoomScaleSheetLayoutView="85" workbookViewId="0">
      <selection activeCell="E47" sqref="E47"/>
    </sheetView>
  </sheetViews>
  <sheetFormatPr defaultColWidth="8.85546875" defaultRowHeight="16.5" x14ac:dyDescent="0.3"/>
  <cols>
    <col min="1" max="2" width="5.5703125" style="118" customWidth="1"/>
    <col min="3" max="3" width="21.5703125" style="118" customWidth="1"/>
    <col min="4" max="4" width="57.42578125" style="118" customWidth="1"/>
    <col min="5" max="5" width="17" style="118" customWidth="1"/>
    <col min="6" max="6" width="14.42578125" style="118" customWidth="1"/>
    <col min="7" max="7" width="18.28515625" style="118" customWidth="1"/>
    <col min="8" max="8" width="17.85546875" style="118" customWidth="1"/>
    <col min="9" max="9" width="16.7109375" style="118" customWidth="1"/>
    <col min="10" max="10" width="14.7109375" style="118" customWidth="1"/>
    <col min="11" max="11" width="19" style="118" customWidth="1"/>
    <col min="12" max="13" width="6.7109375" style="118" customWidth="1"/>
    <col min="14" max="14" width="5.85546875" style="118" customWidth="1"/>
    <col min="15" max="15" width="19" style="118" customWidth="1"/>
    <col min="16" max="16" width="19.42578125" style="118" customWidth="1"/>
    <col min="17" max="17" width="16.85546875" style="118" bestFit="1" customWidth="1"/>
    <col min="18" max="18" width="8.85546875" style="118"/>
    <col min="19" max="19" width="5.28515625" style="118" customWidth="1"/>
    <col min="20" max="16384" width="8.85546875" style="118"/>
  </cols>
  <sheetData>
    <row r="2" spans="2:19" ht="8.4499999999999993" customHeight="1" x14ac:dyDescent="0.3">
      <c r="B2" s="49"/>
      <c r="C2" s="49"/>
      <c r="D2" s="49"/>
      <c r="E2" s="49"/>
      <c r="F2" s="49"/>
      <c r="G2" s="49"/>
      <c r="H2" s="49"/>
      <c r="I2" s="49"/>
      <c r="J2" s="49"/>
      <c r="K2" s="49"/>
      <c r="L2" s="49"/>
      <c r="N2" s="49"/>
      <c r="O2" s="49"/>
      <c r="P2" s="49"/>
      <c r="Q2" s="49"/>
      <c r="R2" s="49"/>
      <c r="S2" s="49"/>
    </row>
    <row r="3" spans="2:19" ht="8.4499999999999993" customHeight="1" thickBot="1" x14ac:dyDescent="0.35">
      <c r="B3" s="49"/>
      <c r="C3" s="49"/>
      <c r="D3" s="49"/>
      <c r="E3" s="49"/>
      <c r="F3" s="49"/>
      <c r="G3" s="49"/>
      <c r="H3" s="49"/>
      <c r="I3" s="49"/>
      <c r="J3" s="49"/>
      <c r="K3" s="49"/>
      <c r="L3" s="49"/>
      <c r="N3" s="49"/>
      <c r="O3" s="49"/>
      <c r="P3" s="49"/>
      <c r="Q3" s="49"/>
      <c r="R3" s="49"/>
      <c r="S3" s="49"/>
    </row>
    <row r="4" spans="2:19" ht="14.45" customHeight="1" x14ac:dyDescent="0.3">
      <c r="B4" s="49"/>
      <c r="C4" s="51" t="str">
        <f>'1-Inputuri'!C4</f>
        <v>PROGRAMUL REGIONAL NORD-VEST 2021-2027</v>
      </c>
      <c r="D4" s="119"/>
      <c r="E4" s="119"/>
      <c r="F4" s="119"/>
      <c r="G4" s="119"/>
      <c r="H4" s="119"/>
      <c r="I4" s="119"/>
      <c r="J4" s="119"/>
      <c r="K4" s="52"/>
      <c r="L4" s="49"/>
      <c r="N4" s="49"/>
      <c r="O4" s="49"/>
      <c r="P4" s="49"/>
      <c r="Q4" s="49"/>
      <c r="R4" s="49"/>
      <c r="S4" s="49"/>
    </row>
    <row r="5" spans="2:19" ht="14.45" customHeight="1" x14ac:dyDescent="0.3">
      <c r="B5" s="49"/>
      <c r="C5" s="53" t="str">
        <f>'1-Inputuri'!C5</f>
        <v>Obiectiv specific: O Europă mai competitivă și mai inteligentă, prin promovarea unei transformări economice inovatoare și inteligente și a conectivității TIC regionale</v>
      </c>
      <c r="D5" s="58"/>
      <c r="E5" s="58"/>
      <c r="F5" s="58"/>
      <c r="G5" s="58"/>
      <c r="H5" s="58"/>
      <c r="I5" s="58"/>
      <c r="J5" s="58"/>
      <c r="K5" s="54"/>
      <c r="L5" s="49"/>
      <c r="N5" s="49"/>
      <c r="O5" s="49"/>
      <c r="P5" s="49"/>
      <c r="Q5" s="49"/>
      <c r="R5" s="49"/>
      <c r="S5" s="49"/>
    </row>
    <row r="6" spans="2:19" ht="14.45" customHeight="1" x14ac:dyDescent="0.3">
      <c r="B6" s="49"/>
      <c r="C6" s="53" t="str">
        <f>'1-Inputuri'!C7</f>
        <v>Actiune: a) Transformarea digitală a IMM-urilor</v>
      </c>
      <c r="D6" s="58"/>
      <c r="E6" s="58"/>
      <c r="F6" s="58"/>
      <c r="G6" s="58"/>
      <c r="H6" s="58"/>
      <c r="I6" s="58"/>
      <c r="J6" s="58"/>
      <c r="K6" s="54"/>
      <c r="L6" s="49"/>
      <c r="N6" s="49"/>
      <c r="O6" s="49"/>
      <c r="P6" s="49"/>
      <c r="Q6" s="49"/>
      <c r="R6" s="49"/>
      <c r="S6" s="49"/>
    </row>
    <row r="7" spans="2:19" ht="14.45" customHeight="1" thickBot="1" x14ac:dyDescent="0.35">
      <c r="B7" s="49"/>
      <c r="C7" s="55" t="str">
        <f>'1-Inputuri'!C8</f>
        <v>Apel de proiecte nr. PRNV/2023/121/1</v>
      </c>
      <c r="D7" s="120"/>
      <c r="E7" s="120"/>
      <c r="F7" s="120"/>
      <c r="G7" s="120"/>
      <c r="H7" s="120"/>
      <c r="I7" s="120"/>
      <c r="J7" s="120"/>
      <c r="K7" s="56"/>
      <c r="L7" s="49"/>
      <c r="N7" s="49"/>
      <c r="O7" s="49"/>
      <c r="P7" s="49"/>
      <c r="Q7" s="49"/>
      <c r="R7" s="49"/>
      <c r="S7" s="49"/>
    </row>
    <row r="8" spans="2:19" x14ac:dyDescent="0.3">
      <c r="B8" s="49"/>
      <c r="C8" s="49"/>
      <c r="D8" s="49"/>
      <c r="E8" s="49"/>
      <c r="F8" s="49"/>
      <c r="G8" s="49"/>
      <c r="H8" s="49"/>
      <c r="I8" s="49"/>
      <c r="J8" s="49"/>
      <c r="K8" s="49"/>
      <c r="L8" s="49"/>
      <c r="N8" s="49"/>
      <c r="O8" s="49"/>
      <c r="P8" s="49"/>
      <c r="Q8" s="49"/>
      <c r="R8" s="49"/>
      <c r="S8" s="49"/>
    </row>
    <row r="11" spans="2:19" x14ac:dyDescent="0.3">
      <c r="B11" s="49"/>
      <c r="C11" s="49"/>
      <c r="D11" s="49"/>
      <c r="E11" s="49"/>
      <c r="F11" s="49"/>
      <c r="G11" s="49"/>
      <c r="H11" s="49"/>
      <c r="I11" s="49"/>
      <c r="J11" s="49"/>
      <c r="K11" s="49"/>
      <c r="L11" s="49"/>
      <c r="N11" s="49"/>
      <c r="O11" s="49"/>
      <c r="P11" s="49"/>
      <c r="Q11" s="49"/>
      <c r="R11" s="49"/>
      <c r="S11" s="49"/>
    </row>
    <row r="12" spans="2:19" ht="17.25" thickBot="1" x14ac:dyDescent="0.35">
      <c r="B12" s="49"/>
      <c r="C12" s="49"/>
      <c r="D12" s="49"/>
      <c r="E12" s="49"/>
      <c r="F12" s="49"/>
      <c r="G12" s="49"/>
      <c r="H12" s="49"/>
      <c r="I12" s="49"/>
      <c r="J12" s="49"/>
      <c r="K12" s="49"/>
      <c r="L12" s="49"/>
      <c r="N12" s="49"/>
      <c r="O12" s="49"/>
      <c r="P12" s="49"/>
      <c r="Q12" s="49"/>
      <c r="R12" s="49"/>
      <c r="S12" s="49"/>
    </row>
    <row r="13" spans="2:19" ht="24" customHeight="1" x14ac:dyDescent="0.3">
      <c r="B13" s="49"/>
      <c r="C13" s="424" t="s">
        <v>450</v>
      </c>
      <c r="D13" s="426" t="s">
        <v>0</v>
      </c>
      <c r="E13" s="428" t="s">
        <v>1</v>
      </c>
      <c r="F13" s="428"/>
      <c r="G13" s="422" t="s">
        <v>2</v>
      </c>
      <c r="H13" s="428" t="s">
        <v>3</v>
      </c>
      <c r="I13" s="428"/>
      <c r="J13" s="422" t="s">
        <v>4</v>
      </c>
      <c r="K13" s="420" t="s">
        <v>5</v>
      </c>
      <c r="L13" s="49"/>
      <c r="N13" s="49"/>
      <c r="O13" s="414" t="s">
        <v>71</v>
      </c>
      <c r="P13" s="415"/>
      <c r="Q13" s="415"/>
      <c r="R13" s="416"/>
      <c r="S13" s="49"/>
    </row>
    <row r="14" spans="2:19" ht="36.6" customHeight="1" thickBot="1" x14ac:dyDescent="0.35">
      <c r="B14" s="49"/>
      <c r="C14" s="425"/>
      <c r="D14" s="427"/>
      <c r="E14" s="212" t="s">
        <v>6</v>
      </c>
      <c r="F14" s="212" t="s">
        <v>7</v>
      </c>
      <c r="G14" s="423"/>
      <c r="H14" s="212" t="s">
        <v>6</v>
      </c>
      <c r="I14" s="212" t="s">
        <v>8</v>
      </c>
      <c r="J14" s="423"/>
      <c r="K14" s="421"/>
      <c r="L14" s="49"/>
      <c r="N14" s="49"/>
      <c r="O14" s="417"/>
      <c r="P14" s="418"/>
      <c r="Q14" s="418"/>
      <c r="R14" s="419"/>
      <c r="S14" s="49"/>
    </row>
    <row r="15" spans="2:19" ht="20.45" customHeight="1" thickBot="1" x14ac:dyDescent="0.35">
      <c r="B15" s="49"/>
      <c r="C15" s="406" t="s">
        <v>387</v>
      </c>
      <c r="D15" s="407"/>
      <c r="E15" s="407"/>
      <c r="F15" s="407"/>
      <c r="G15" s="407"/>
      <c r="H15" s="407"/>
      <c r="I15" s="407"/>
      <c r="J15" s="407"/>
      <c r="K15" s="408"/>
      <c r="L15" s="49"/>
      <c r="N15" s="49"/>
      <c r="O15" s="209"/>
      <c r="P15" s="210"/>
      <c r="Q15" s="210"/>
      <c r="R15" s="211"/>
      <c r="S15" s="49"/>
    </row>
    <row r="16" spans="2:19" ht="22.9" customHeight="1" x14ac:dyDescent="0.3">
      <c r="B16" s="49"/>
      <c r="C16" s="429" t="s">
        <v>381</v>
      </c>
      <c r="D16" s="430"/>
      <c r="E16" s="430"/>
      <c r="F16" s="430"/>
      <c r="G16" s="430"/>
      <c r="H16" s="430"/>
      <c r="I16" s="430"/>
      <c r="J16" s="430"/>
      <c r="K16" s="431"/>
      <c r="L16" s="49"/>
      <c r="N16" s="49"/>
      <c r="O16" s="121" t="s">
        <v>69</v>
      </c>
      <c r="P16" s="122" t="s">
        <v>72</v>
      </c>
      <c r="Q16" s="122" t="s">
        <v>5</v>
      </c>
      <c r="R16" s="123" t="s">
        <v>70</v>
      </c>
      <c r="S16" s="49"/>
    </row>
    <row r="17" spans="2:19" ht="48" customHeight="1" x14ac:dyDescent="0.3">
      <c r="B17" s="49"/>
      <c r="C17" s="246" t="s">
        <v>457</v>
      </c>
      <c r="D17" s="270" t="s">
        <v>448</v>
      </c>
      <c r="E17" s="3"/>
      <c r="F17" s="3"/>
      <c r="G17" s="277">
        <f>E17+F17</f>
        <v>0</v>
      </c>
      <c r="H17" s="3"/>
      <c r="I17" s="3"/>
      <c r="J17" s="277">
        <f>H17+I17</f>
        <v>0</v>
      </c>
      <c r="K17" s="278">
        <f>G17+J17</f>
        <v>0</v>
      </c>
      <c r="L17" s="49"/>
      <c r="N17" s="49"/>
      <c r="O17" s="124"/>
      <c r="P17" s="125"/>
      <c r="Q17" s="293">
        <f>SUM(O17:P17)</f>
        <v>0</v>
      </c>
      <c r="R17" s="294" t="str">
        <f>IF(Q17=K17,"OK","ERROR")</f>
        <v>OK</v>
      </c>
      <c r="S17" s="49"/>
    </row>
    <row r="18" spans="2:19" ht="32.450000000000003" customHeight="1" x14ac:dyDescent="0.3">
      <c r="B18" s="49"/>
      <c r="C18" s="246" t="s">
        <v>457</v>
      </c>
      <c r="D18" s="271" t="s">
        <v>382</v>
      </c>
      <c r="E18" s="3"/>
      <c r="F18" s="3"/>
      <c r="G18" s="277">
        <f>E18+F18</f>
        <v>0</v>
      </c>
      <c r="H18" s="3"/>
      <c r="I18" s="3"/>
      <c r="J18" s="277">
        <f>H18+I18</f>
        <v>0</v>
      </c>
      <c r="K18" s="278">
        <f t="shared" ref="K18:K19" si="0">G18+J18</f>
        <v>0</v>
      </c>
      <c r="L18" s="49"/>
      <c r="N18" s="49"/>
      <c r="O18" s="124"/>
      <c r="P18" s="125"/>
      <c r="Q18" s="293">
        <f>SUM(O18:P18)</f>
        <v>0</v>
      </c>
      <c r="R18" s="294" t="str">
        <f>IF(Q18=K18,"OK","ERROR")</f>
        <v>OK</v>
      </c>
      <c r="S18" s="49"/>
    </row>
    <row r="19" spans="2:19" ht="27.6" customHeight="1" x14ac:dyDescent="0.3">
      <c r="B19" s="49"/>
      <c r="C19" s="246" t="s">
        <v>457</v>
      </c>
      <c r="D19" s="271" t="s">
        <v>437</v>
      </c>
      <c r="E19" s="3"/>
      <c r="F19" s="3"/>
      <c r="G19" s="277">
        <f t="shared" ref="G19" si="1">E19+F19</f>
        <v>0</v>
      </c>
      <c r="H19" s="3"/>
      <c r="I19" s="3"/>
      <c r="J19" s="277">
        <f>H19+I19</f>
        <v>0</v>
      </c>
      <c r="K19" s="278">
        <f t="shared" si="0"/>
        <v>0</v>
      </c>
      <c r="L19" s="49"/>
      <c r="N19" s="49"/>
      <c r="O19" s="124"/>
      <c r="P19" s="125"/>
      <c r="Q19" s="293">
        <f>SUM(O19:P19)</f>
        <v>0</v>
      </c>
      <c r="R19" s="294" t="str">
        <f>IF(Q19=K19,"OK","ERROR")</f>
        <v>OK</v>
      </c>
      <c r="S19" s="49"/>
    </row>
    <row r="20" spans="2:19" ht="19.899999999999999" customHeight="1" x14ac:dyDescent="0.3">
      <c r="B20" s="49"/>
      <c r="C20" s="412" t="s">
        <v>407</v>
      </c>
      <c r="D20" s="413"/>
      <c r="E20" s="279">
        <f>SUM(E17:E19)</f>
        <v>0</v>
      </c>
      <c r="F20" s="279">
        <f t="shared" ref="F20:K20" si="2">SUM(F17:F19)</f>
        <v>0</v>
      </c>
      <c r="G20" s="279">
        <f t="shared" si="2"/>
        <v>0</v>
      </c>
      <c r="H20" s="279">
        <f t="shared" si="2"/>
        <v>0</v>
      </c>
      <c r="I20" s="279">
        <f t="shared" si="2"/>
        <v>0</v>
      </c>
      <c r="J20" s="279">
        <f t="shared" si="2"/>
        <v>0</v>
      </c>
      <c r="K20" s="280">
        <f t="shared" si="2"/>
        <v>0</v>
      </c>
      <c r="L20" s="49"/>
      <c r="N20" s="49"/>
      <c r="O20" s="295">
        <f>SUM(O17:O19)</f>
        <v>0</v>
      </c>
      <c r="P20" s="293">
        <f>SUM(P17:P19)</f>
        <v>0</v>
      </c>
      <c r="Q20" s="293">
        <f>SUM(O20:P20)</f>
        <v>0</v>
      </c>
      <c r="R20" s="294" t="str">
        <f>IF(Q20=K20,"OK","ERROR")</f>
        <v>OK</v>
      </c>
      <c r="S20" s="49"/>
    </row>
    <row r="21" spans="2:19" ht="19.899999999999999" customHeight="1" x14ac:dyDescent="0.3">
      <c r="B21" s="49"/>
      <c r="C21" s="409" t="s">
        <v>384</v>
      </c>
      <c r="D21" s="410"/>
      <c r="E21" s="410"/>
      <c r="F21" s="410"/>
      <c r="G21" s="410"/>
      <c r="H21" s="410"/>
      <c r="I21" s="410"/>
      <c r="J21" s="410"/>
      <c r="K21" s="411"/>
      <c r="L21" s="49"/>
      <c r="N21" s="49"/>
      <c r="O21" s="403"/>
      <c r="P21" s="404"/>
      <c r="Q21" s="404"/>
      <c r="R21" s="405"/>
      <c r="S21" s="49"/>
    </row>
    <row r="22" spans="2:19" ht="70.150000000000006" customHeight="1" x14ac:dyDescent="0.3">
      <c r="B22" s="49"/>
      <c r="C22" s="247" t="s">
        <v>434</v>
      </c>
      <c r="D22" s="272" t="s">
        <v>385</v>
      </c>
      <c r="E22" s="3"/>
      <c r="F22" s="3"/>
      <c r="G22" s="277">
        <f>E22+F22</f>
        <v>0</v>
      </c>
      <c r="H22" s="3"/>
      <c r="I22" s="3"/>
      <c r="J22" s="277">
        <f>H22+I22</f>
        <v>0</v>
      </c>
      <c r="K22" s="278">
        <f t="shared" ref="K22:K26" si="3">G22+J22</f>
        <v>0</v>
      </c>
      <c r="L22" s="49"/>
      <c r="N22" s="49"/>
      <c r="O22" s="124"/>
      <c r="P22" s="125"/>
      <c r="Q22" s="293">
        <f t="shared" ref="Q22:Q27" si="4">SUM(O22:P22)</f>
        <v>0</v>
      </c>
      <c r="R22" s="294" t="str">
        <f t="shared" ref="R22:R27" si="5">IF(Q22=K22,"OK","ERROR")</f>
        <v>OK</v>
      </c>
      <c r="S22" s="49"/>
    </row>
    <row r="23" spans="2:19" ht="27.6" customHeight="1" x14ac:dyDescent="0.3">
      <c r="B23" s="49"/>
      <c r="C23" s="247" t="s">
        <v>434</v>
      </c>
      <c r="D23" s="271" t="s">
        <v>438</v>
      </c>
      <c r="E23" s="3"/>
      <c r="F23" s="3"/>
      <c r="G23" s="277">
        <f t="shared" ref="G23:G26" si="6">E23+F23</f>
        <v>0</v>
      </c>
      <c r="H23" s="3"/>
      <c r="I23" s="3"/>
      <c r="J23" s="277">
        <f t="shared" ref="J23:J26" si="7">H23+I23</f>
        <v>0</v>
      </c>
      <c r="K23" s="278">
        <f t="shared" si="3"/>
        <v>0</v>
      </c>
      <c r="L23" s="49"/>
      <c r="N23" s="49"/>
      <c r="O23" s="124"/>
      <c r="P23" s="125"/>
      <c r="Q23" s="293">
        <f t="shared" si="4"/>
        <v>0</v>
      </c>
      <c r="R23" s="294" t="str">
        <f t="shared" si="5"/>
        <v>OK</v>
      </c>
      <c r="S23" s="49"/>
    </row>
    <row r="24" spans="2:19" ht="27.6" customHeight="1" x14ac:dyDescent="0.3">
      <c r="B24" s="49"/>
      <c r="C24" s="247" t="s">
        <v>434</v>
      </c>
      <c r="D24" s="271" t="s">
        <v>406</v>
      </c>
      <c r="E24" s="3"/>
      <c r="F24" s="3"/>
      <c r="G24" s="277">
        <f t="shared" si="6"/>
        <v>0</v>
      </c>
      <c r="H24" s="3"/>
      <c r="I24" s="3"/>
      <c r="J24" s="277">
        <f t="shared" si="7"/>
        <v>0</v>
      </c>
      <c r="K24" s="278">
        <f t="shared" si="3"/>
        <v>0</v>
      </c>
      <c r="L24" s="49"/>
      <c r="N24" s="49"/>
      <c r="O24" s="124"/>
      <c r="P24" s="125"/>
      <c r="Q24" s="293">
        <f t="shared" si="4"/>
        <v>0</v>
      </c>
      <c r="R24" s="294" t="str">
        <f t="shared" si="5"/>
        <v>OK</v>
      </c>
      <c r="S24" s="49"/>
    </row>
    <row r="25" spans="2:19" ht="27.6" customHeight="1" x14ac:dyDescent="0.3">
      <c r="B25" s="49"/>
      <c r="C25" s="247" t="s">
        <v>434</v>
      </c>
      <c r="D25" s="271" t="s">
        <v>386</v>
      </c>
      <c r="E25" s="3"/>
      <c r="F25" s="3"/>
      <c r="G25" s="277">
        <f t="shared" si="6"/>
        <v>0</v>
      </c>
      <c r="H25" s="3"/>
      <c r="I25" s="3"/>
      <c r="J25" s="277">
        <f t="shared" si="7"/>
        <v>0</v>
      </c>
      <c r="K25" s="278">
        <f t="shared" si="3"/>
        <v>0</v>
      </c>
      <c r="L25" s="49"/>
      <c r="N25" s="49"/>
      <c r="O25" s="124"/>
      <c r="P25" s="125"/>
      <c r="Q25" s="293">
        <f t="shared" si="4"/>
        <v>0</v>
      </c>
      <c r="R25" s="294" t="str">
        <f t="shared" si="5"/>
        <v>OK</v>
      </c>
      <c r="S25" s="49"/>
    </row>
    <row r="26" spans="2:19" ht="27.6" customHeight="1" x14ac:dyDescent="0.3">
      <c r="B26" s="49"/>
      <c r="C26" s="247" t="s">
        <v>434</v>
      </c>
      <c r="D26" s="271" t="s">
        <v>439</v>
      </c>
      <c r="E26" s="3"/>
      <c r="F26" s="3"/>
      <c r="G26" s="277">
        <f t="shared" si="6"/>
        <v>0</v>
      </c>
      <c r="H26" s="3"/>
      <c r="I26" s="3"/>
      <c r="J26" s="277">
        <f t="shared" si="7"/>
        <v>0</v>
      </c>
      <c r="K26" s="278">
        <f t="shared" si="3"/>
        <v>0</v>
      </c>
      <c r="L26" s="49"/>
      <c r="N26" s="49"/>
      <c r="O26" s="124"/>
      <c r="P26" s="125"/>
      <c r="Q26" s="293">
        <f t="shared" si="4"/>
        <v>0</v>
      </c>
      <c r="R26" s="294" t="str">
        <f t="shared" si="5"/>
        <v>OK</v>
      </c>
      <c r="S26" s="49"/>
    </row>
    <row r="27" spans="2:19" ht="19.899999999999999" customHeight="1" x14ac:dyDescent="0.3">
      <c r="B27" s="49"/>
      <c r="C27" s="412" t="s">
        <v>408</v>
      </c>
      <c r="D27" s="413"/>
      <c r="E27" s="279">
        <f>SUM(E22:E26)</f>
        <v>0</v>
      </c>
      <c r="F27" s="279">
        <f t="shared" ref="F27:K27" si="8">SUM(F22:F26)</f>
        <v>0</v>
      </c>
      <c r="G27" s="279">
        <f t="shared" si="8"/>
        <v>0</v>
      </c>
      <c r="H27" s="279">
        <f t="shared" si="8"/>
        <v>0</v>
      </c>
      <c r="I27" s="279">
        <f t="shared" si="8"/>
        <v>0</v>
      </c>
      <c r="J27" s="279">
        <f t="shared" si="8"/>
        <v>0</v>
      </c>
      <c r="K27" s="280">
        <f t="shared" si="8"/>
        <v>0</v>
      </c>
      <c r="L27" s="49"/>
      <c r="N27" s="49"/>
      <c r="O27" s="295">
        <f>SUM(O22:O26)</f>
        <v>0</v>
      </c>
      <c r="P27" s="293">
        <f>SUM(P22:P26)</f>
        <v>0</v>
      </c>
      <c r="Q27" s="293">
        <f t="shared" si="4"/>
        <v>0</v>
      </c>
      <c r="R27" s="294" t="str">
        <f t="shared" si="5"/>
        <v>OK</v>
      </c>
      <c r="S27" s="49"/>
    </row>
    <row r="28" spans="2:19" ht="19.899999999999999" customHeight="1" x14ac:dyDescent="0.3">
      <c r="B28" s="49"/>
      <c r="C28" s="409" t="s">
        <v>449</v>
      </c>
      <c r="D28" s="410"/>
      <c r="E28" s="410"/>
      <c r="F28" s="410"/>
      <c r="G28" s="410"/>
      <c r="H28" s="410"/>
      <c r="I28" s="410"/>
      <c r="J28" s="410"/>
      <c r="K28" s="411"/>
      <c r="L28" s="49"/>
      <c r="N28" s="49"/>
      <c r="O28" s="403"/>
      <c r="P28" s="404"/>
      <c r="Q28" s="404"/>
      <c r="R28" s="405"/>
      <c r="S28" s="49"/>
    </row>
    <row r="29" spans="2:19" ht="29.25" customHeight="1" x14ac:dyDescent="0.3">
      <c r="B29" s="49"/>
      <c r="C29" s="248" t="s">
        <v>449</v>
      </c>
      <c r="D29" s="234" t="s">
        <v>383</v>
      </c>
      <c r="E29" s="3"/>
      <c r="F29" s="3"/>
      <c r="G29" s="277">
        <f>E29+F29</f>
        <v>0</v>
      </c>
      <c r="H29" s="3"/>
      <c r="I29" s="3"/>
      <c r="J29" s="277">
        <f>H29+I29</f>
        <v>0</v>
      </c>
      <c r="K29" s="278">
        <f>G29+J29</f>
        <v>0</v>
      </c>
      <c r="L29" s="49"/>
      <c r="N29" s="49"/>
      <c r="O29" s="250"/>
      <c r="P29" s="125"/>
      <c r="Q29" s="293">
        <f t="shared" ref="Q29:Q34" si="9">SUM(O29:P29)</f>
        <v>0</v>
      </c>
      <c r="R29" s="294" t="str">
        <f t="shared" ref="R29:R34" si="10">IF(Q29=K29,"OK","ERROR")</f>
        <v>OK</v>
      </c>
      <c r="S29" s="49"/>
    </row>
    <row r="30" spans="2:19" ht="42" customHeight="1" x14ac:dyDescent="0.3">
      <c r="B30" s="49"/>
      <c r="C30" s="249" t="s">
        <v>458</v>
      </c>
      <c r="D30" s="271" t="s">
        <v>421</v>
      </c>
      <c r="E30" s="3"/>
      <c r="F30" s="3"/>
      <c r="G30" s="277">
        <f>E30+F30</f>
        <v>0</v>
      </c>
      <c r="H30" s="3"/>
      <c r="I30" s="3"/>
      <c r="J30" s="277">
        <f t="shared" ref="J30:J33" si="11">H30+I30</f>
        <v>0</v>
      </c>
      <c r="K30" s="278">
        <f t="shared" ref="K30:K33" si="12">G30+J30</f>
        <v>0</v>
      </c>
      <c r="L30" s="49"/>
      <c r="N30" s="49"/>
      <c r="O30" s="124"/>
      <c r="P30" s="125"/>
      <c r="Q30" s="293">
        <f t="shared" si="9"/>
        <v>0</v>
      </c>
      <c r="R30" s="294" t="str">
        <f t="shared" si="10"/>
        <v>OK</v>
      </c>
      <c r="S30" s="49"/>
    </row>
    <row r="31" spans="2:19" ht="47.45" customHeight="1" x14ac:dyDescent="0.3">
      <c r="B31" s="49"/>
      <c r="C31" s="249" t="s">
        <v>458</v>
      </c>
      <c r="D31" s="271" t="s">
        <v>422</v>
      </c>
      <c r="E31" s="3"/>
      <c r="F31" s="3"/>
      <c r="G31" s="277">
        <f t="shared" ref="G31:G33" si="13">E31+F31</f>
        <v>0</v>
      </c>
      <c r="H31" s="3"/>
      <c r="I31" s="3"/>
      <c r="J31" s="277">
        <f t="shared" si="11"/>
        <v>0</v>
      </c>
      <c r="K31" s="278">
        <f t="shared" si="12"/>
        <v>0</v>
      </c>
      <c r="L31" s="49"/>
      <c r="N31" s="49"/>
      <c r="O31" s="124"/>
      <c r="P31" s="125"/>
      <c r="Q31" s="293">
        <f t="shared" si="9"/>
        <v>0</v>
      </c>
      <c r="R31" s="294" t="str">
        <f t="shared" si="10"/>
        <v>OK</v>
      </c>
      <c r="S31" s="49"/>
    </row>
    <row r="32" spans="2:19" ht="83.25" customHeight="1" x14ac:dyDescent="0.3">
      <c r="B32" s="49"/>
      <c r="C32" s="249" t="s">
        <v>459</v>
      </c>
      <c r="D32" s="271" t="s">
        <v>440</v>
      </c>
      <c r="E32" s="3"/>
      <c r="F32" s="3"/>
      <c r="G32" s="277">
        <f t="shared" si="13"/>
        <v>0</v>
      </c>
      <c r="H32" s="3"/>
      <c r="I32" s="3"/>
      <c r="J32" s="277">
        <f t="shared" si="11"/>
        <v>0</v>
      </c>
      <c r="K32" s="278">
        <f t="shared" si="12"/>
        <v>0</v>
      </c>
      <c r="L32" s="49"/>
      <c r="N32" s="49"/>
      <c r="O32" s="124"/>
      <c r="P32" s="125"/>
      <c r="Q32" s="293">
        <f t="shared" si="9"/>
        <v>0</v>
      </c>
      <c r="R32" s="294" t="str">
        <f t="shared" si="10"/>
        <v>OK</v>
      </c>
      <c r="S32" s="49"/>
    </row>
    <row r="33" spans="2:19" ht="66.75" customHeight="1" x14ac:dyDescent="0.3">
      <c r="B33" s="49"/>
      <c r="C33" s="249" t="s">
        <v>459</v>
      </c>
      <c r="D33" s="271" t="s">
        <v>423</v>
      </c>
      <c r="E33" s="3"/>
      <c r="F33" s="3"/>
      <c r="G33" s="277">
        <f t="shared" si="13"/>
        <v>0</v>
      </c>
      <c r="H33" s="3"/>
      <c r="I33" s="3"/>
      <c r="J33" s="277">
        <f t="shared" si="11"/>
        <v>0</v>
      </c>
      <c r="K33" s="278">
        <f t="shared" si="12"/>
        <v>0</v>
      </c>
      <c r="L33" s="49"/>
      <c r="N33" s="49"/>
      <c r="O33" s="124"/>
      <c r="P33" s="125"/>
      <c r="Q33" s="293">
        <f t="shared" si="9"/>
        <v>0</v>
      </c>
      <c r="R33" s="294" t="str">
        <f t="shared" si="10"/>
        <v>OK</v>
      </c>
      <c r="S33" s="49"/>
    </row>
    <row r="34" spans="2:19" ht="19.899999999999999" customHeight="1" x14ac:dyDescent="0.3">
      <c r="B34" s="49"/>
      <c r="C34" s="412" t="s">
        <v>409</v>
      </c>
      <c r="D34" s="413"/>
      <c r="E34" s="279">
        <f>SUM(E29:E33)</f>
        <v>0</v>
      </c>
      <c r="F34" s="279">
        <f t="shared" ref="F34:K34" si="14">SUM(F29:F33)</f>
        <v>0</v>
      </c>
      <c r="G34" s="279">
        <f t="shared" si="14"/>
        <v>0</v>
      </c>
      <c r="H34" s="279">
        <f t="shared" si="14"/>
        <v>0</v>
      </c>
      <c r="I34" s="279">
        <f t="shared" si="14"/>
        <v>0</v>
      </c>
      <c r="J34" s="279">
        <f t="shared" si="14"/>
        <v>0</v>
      </c>
      <c r="K34" s="280">
        <f t="shared" si="14"/>
        <v>0</v>
      </c>
      <c r="L34" s="49"/>
      <c r="N34" s="49"/>
      <c r="O34" s="296">
        <f>SUM(O29:O33)</f>
        <v>0</v>
      </c>
      <c r="P34" s="279">
        <f t="shared" ref="P34" si="15">SUM(P29:P33)</f>
        <v>0</v>
      </c>
      <c r="Q34" s="293">
        <f t="shared" si="9"/>
        <v>0</v>
      </c>
      <c r="R34" s="294" t="str">
        <f t="shared" si="10"/>
        <v>OK</v>
      </c>
      <c r="S34" s="49"/>
    </row>
    <row r="35" spans="2:19" ht="28.9" customHeight="1" x14ac:dyDescent="0.3">
      <c r="B35" s="49"/>
      <c r="C35" s="409" t="s">
        <v>460</v>
      </c>
      <c r="D35" s="410"/>
      <c r="E35" s="410"/>
      <c r="F35" s="410"/>
      <c r="G35" s="410"/>
      <c r="H35" s="410"/>
      <c r="I35" s="410"/>
      <c r="J35" s="410"/>
      <c r="K35" s="411"/>
      <c r="L35" s="49"/>
      <c r="N35" s="49"/>
      <c r="O35" s="403"/>
      <c r="P35" s="404"/>
      <c r="Q35" s="404"/>
      <c r="R35" s="405"/>
      <c r="S35" s="49"/>
    </row>
    <row r="36" spans="2:19" ht="51.6" customHeight="1" x14ac:dyDescent="0.3">
      <c r="B36" s="49"/>
      <c r="C36" s="249" t="s">
        <v>460</v>
      </c>
      <c r="D36" s="271" t="s">
        <v>424</v>
      </c>
      <c r="E36" s="3"/>
      <c r="F36" s="3"/>
      <c r="G36" s="277">
        <f>E36+F36</f>
        <v>0</v>
      </c>
      <c r="H36" s="3"/>
      <c r="I36" s="3"/>
      <c r="J36" s="277">
        <f>H36+I36</f>
        <v>0</v>
      </c>
      <c r="K36" s="278">
        <f>G36+J36</f>
        <v>0</v>
      </c>
      <c r="L36" s="49"/>
      <c r="N36" s="49"/>
      <c r="O36" s="251"/>
      <c r="P36" s="3"/>
      <c r="Q36" s="293">
        <f t="shared" ref="Q36:Q44" si="16">SUM(O36:P36)</f>
        <v>0</v>
      </c>
      <c r="R36" s="294" t="str">
        <f t="shared" ref="R36:R45" si="17">IF(Q36=K36,"OK","ERROR")</f>
        <v>OK</v>
      </c>
      <c r="S36" s="49"/>
    </row>
    <row r="37" spans="2:19" ht="31.5" customHeight="1" x14ac:dyDescent="0.3">
      <c r="B37" s="49"/>
      <c r="C37" s="412" t="s">
        <v>409</v>
      </c>
      <c r="D37" s="413"/>
      <c r="E37" s="279">
        <f>E36</f>
        <v>0</v>
      </c>
      <c r="F37" s="279">
        <f>F36</f>
        <v>0</v>
      </c>
      <c r="G37" s="279">
        <f>G36</f>
        <v>0</v>
      </c>
      <c r="H37" s="279">
        <f>H36</f>
        <v>0</v>
      </c>
      <c r="I37" s="279">
        <f>I36</f>
        <v>0</v>
      </c>
      <c r="J37" s="279">
        <f t="shared" ref="J37:K37" si="18">J36</f>
        <v>0</v>
      </c>
      <c r="K37" s="280">
        <f t="shared" si="18"/>
        <v>0</v>
      </c>
      <c r="L37" s="49"/>
      <c r="N37" s="49"/>
      <c r="O37" s="296">
        <f>O36</f>
        <v>0</v>
      </c>
      <c r="P37" s="279">
        <f t="shared" ref="P37" si="19">P36</f>
        <v>0</v>
      </c>
      <c r="Q37" s="293">
        <f t="shared" si="16"/>
        <v>0</v>
      </c>
      <c r="R37" s="294" t="str">
        <f t="shared" si="17"/>
        <v>OK</v>
      </c>
      <c r="S37" s="49"/>
    </row>
    <row r="38" spans="2:19" ht="31.5" customHeight="1" x14ac:dyDescent="0.3">
      <c r="B38" s="49"/>
      <c r="C38" s="409" t="s">
        <v>425</v>
      </c>
      <c r="D38" s="410"/>
      <c r="E38" s="410"/>
      <c r="F38" s="410"/>
      <c r="G38" s="410"/>
      <c r="H38" s="410"/>
      <c r="I38" s="410"/>
      <c r="J38" s="410"/>
      <c r="K38" s="411"/>
      <c r="L38" s="49"/>
      <c r="N38" s="49"/>
      <c r="O38" s="403"/>
      <c r="P38" s="404"/>
      <c r="Q38" s="404">
        <f t="shared" si="16"/>
        <v>0</v>
      </c>
      <c r="R38" s="405" t="str">
        <f t="shared" si="17"/>
        <v>OK</v>
      </c>
      <c r="S38" s="49"/>
    </row>
    <row r="39" spans="2:19" ht="57.75" customHeight="1" x14ac:dyDescent="0.3">
      <c r="B39" s="49"/>
      <c r="C39" s="249" t="s">
        <v>461</v>
      </c>
      <c r="D39" s="271" t="s">
        <v>441</v>
      </c>
      <c r="E39" s="3"/>
      <c r="F39" s="3"/>
      <c r="G39" s="277">
        <f>E39+F39</f>
        <v>0</v>
      </c>
      <c r="H39" s="3"/>
      <c r="I39" s="3"/>
      <c r="J39" s="277">
        <f>H39+I39</f>
        <v>0</v>
      </c>
      <c r="K39" s="278">
        <f>G39+J39</f>
        <v>0</v>
      </c>
      <c r="L39" s="49"/>
      <c r="N39" s="49"/>
      <c r="O39" s="251"/>
      <c r="P39" s="3"/>
      <c r="Q39" s="293">
        <f t="shared" si="16"/>
        <v>0</v>
      </c>
      <c r="R39" s="294" t="str">
        <f t="shared" si="17"/>
        <v>OK</v>
      </c>
      <c r="S39" s="49"/>
    </row>
    <row r="40" spans="2:19" ht="33.75" customHeight="1" x14ac:dyDescent="0.3">
      <c r="B40" s="49"/>
      <c r="C40" s="249" t="s">
        <v>461</v>
      </c>
      <c r="D40" s="271" t="s">
        <v>442</v>
      </c>
      <c r="E40" s="3"/>
      <c r="F40" s="3"/>
      <c r="G40" s="277">
        <f t="shared" ref="G40:G43" si="20">E40+F40</f>
        <v>0</v>
      </c>
      <c r="H40" s="3"/>
      <c r="I40" s="3"/>
      <c r="J40" s="277">
        <f t="shared" ref="J40:J43" si="21">H40+I40</f>
        <v>0</v>
      </c>
      <c r="K40" s="278">
        <f t="shared" ref="K40:K43" si="22">G40+J40</f>
        <v>0</v>
      </c>
      <c r="L40" s="49"/>
      <c r="N40" s="49"/>
      <c r="O40" s="251"/>
      <c r="P40" s="3"/>
      <c r="Q40" s="293">
        <f t="shared" si="16"/>
        <v>0</v>
      </c>
      <c r="R40" s="294" t="str">
        <f t="shared" si="17"/>
        <v>OK</v>
      </c>
      <c r="S40" s="49"/>
    </row>
    <row r="41" spans="2:19" ht="31.5" customHeight="1" x14ac:dyDescent="0.3">
      <c r="B41" s="49"/>
      <c r="C41" s="249" t="s">
        <v>461</v>
      </c>
      <c r="D41" s="271" t="s">
        <v>443</v>
      </c>
      <c r="E41" s="3"/>
      <c r="F41" s="3"/>
      <c r="G41" s="277">
        <f t="shared" si="20"/>
        <v>0</v>
      </c>
      <c r="H41" s="3"/>
      <c r="I41" s="3"/>
      <c r="J41" s="277">
        <f t="shared" si="21"/>
        <v>0</v>
      </c>
      <c r="K41" s="278">
        <f t="shared" si="22"/>
        <v>0</v>
      </c>
      <c r="L41" s="49"/>
      <c r="N41" s="49"/>
      <c r="O41" s="251"/>
      <c r="P41" s="3"/>
      <c r="Q41" s="293">
        <f t="shared" si="16"/>
        <v>0</v>
      </c>
      <c r="R41" s="294" t="str">
        <f t="shared" si="17"/>
        <v>OK</v>
      </c>
      <c r="S41" s="49"/>
    </row>
    <row r="42" spans="2:19" ht="31.5" customHeight="1" x14ac:dyDescent="0.3">
      <c r="B42" s="49"/>
      <c r="C42" s="249" t="s">
        <v>461</v>
      </c>
      <c r="D42" s="271" t="s">
        <v>444</v>
      </c>
      <c r="E42" s="3"/>
      <c r="F42" s="3"/>
      <c r="G42" s="277">
        <f t="shared" si="20"/>
        <v>0</v>
      </c>
      <c r="H42" s="3"/>
      <c r="I42" s="3"/>
      <c r="J42" s="277">
        <f t="shared" si="21"/>
        <v>0</v>
      </c>
      <c r="K42" s="278">
        <f t="shared" si="22"/>
        <v>0</v>
      </c>
      <c r="L42" s="49"/>
      <c r="N42" s="49"/>
      <c r="O42" s="251"/>
      <c r="P42" s="3"/>
      <c r="Q42" s="293">
        <f t="shared" si="16"/>
        <v>0</v>
      </c>
      <c r="R42" s="294" t="str">
        <f t="shared" si="17"/>
        <v>OK</v>
      </c>
      <c r="S42" s="49"/>
    </row>
    <row r="43" spans="2:19" ht="31.5" customHeight="1" x14ac:dyDescent="0.3">
      <c r="B43" s="49"/>
      <c r="C43" s="249" t="s">
        <v>461</v>
      </c>
      <c r="D43" s="271" t="s">
        <v>445</v>
      </c>
      <c r="E43" s="3"/>
      <c r="F43" s="3"/>
      <c r="G43" s="277">
        <f t="shared" si="20"/>
        <v>0</v>
      </c>
      <c r="H43" s="3"/>
      <c r="I43" s="3"/>
      <c r="J43" s="277">
        <f t="shared" si="21"/>
        <v>0</v>
      </c>
      <c r="K43" s="278">
        <f t="shared" si="22"/>
        <v>0</v>
      </c>
      <c r="L43" s="49"/>
      <c r="N43" s="49"/>
      <c r="O43" s="251"/>
      <c r="P43" s="3"/>
      <c r="Q43" s="293">
        <f t="shared" si="16"/>
        <v>0</v>
      </c>
      <c r="R43" s="294" t="str">
        <f t="shared" si="17"/>
        <v>OK</v>
      </c>
      <c r="S43" s="49"/>
    </row>
    <row r="44" spans="2:19" ht="19.899999999999999" customHeight="1" x14ac:dyDescent="0.3">
      <c r="B44" s="49"/>
      <c r="C44" s="412" t="s">
        <v>408</v>
      </c>
      <c r="D44" s="413"/>
      <c r="E44" s="279">
        <f>SUM(E39:E43)</f>
        <v>0</v>
      </c>
      <c r="F44" s="279">
        <f t="shared" ref="F44:K44" si="23">SUM(F39:F43)</f>
        <v>0</v>
      </c>
      <c r="G44" s="279">
        <f t="shared" si="23"/>
        <v>0</v>
      </c>
      <c r="H44" s="279">
        <f t="shared" si="23"/>
        <v>0</v>
      </c>
      <c r="I44" s="279">
        <f t="shared" si="23"/>
        <v>0</v>
      </c>
      <c r="J44" s="279">
        <f t="shared" si="23"/>
        <v>0</v>
      </c>
      <c r="K44" s="280">
        <f t="shared" si="23"/>
        <v>0</v>
      </c>
      <c r="L44" s="49"/>
      <c r="N44" s="49"/>
      <c r="O44" s="296">
        <f>SUM(O39:O43)</f>
        <v>0</v>
      </c>
      <c r="P44" s="279">
        <f t="shared" ref="P44" si="24">SUM(P39:P43)</f>
        <v>0</v>
      </c>
      <c r="Q44" s="293">
        <f t="shared" si="16"/>
        <v>0</v>
      </c>
      <c r="R44" s="294" t="str">
        <f t="shared" si="17"/>
        <v>OK</v>
      </c>
      <c r="S44" s="49"/>
    </row>
    <row r="45" spans="2:19" ht="19.899999999999999" customHeight="1" thickBot="1" x14ac:dyDescent="0.35">
      <c r="B45" s="49"/>
      <c r="C45" s="399" t="s">
        <v>388</v>
      </c>
      <c r="D45" s="400"/>
      <c r="E45" s="281">
        <f>E20+E27+E34+E37+E44</f>
        <v>0</v>
      </c>
      <c r="F45" s="281">
        <f t="shared" ref="F45:K45" si="25">F20+F27+F34+F37+F44</f>
        <v>0</v>
      </c>
      <c r="G45" s="281">
        <f t="shared" si="25"/>
        <v>0</v>
      </c>
      <c r="H45" s="281">
        <f t="shared" si="25"/>
        <v>0</v>
      </c>
      <c r="I45" s="281">
        <f t="shared" si="25"/>
        <v>0</v>
      </c>
      <c r="J45" s="281">
        <f t="shared" si="25"/>
        <v>0</v>
      </c>
      <c r="K45" s="282">
        <f t="shared" si="25"/>
        <v>0</v>
      </c>
      <c r="L45" s="49"/>
      <c r="N45" s="49"/>
      <c r="O45" s="297">
        <f>O34+O27+O20+O44+O37</f>
        <v>0</v>
      </c>
      <c r="P45" s="281">
        <f t="shared" ref="P45" si="26">P34+P27+P20+P44+P37</f>
        <v>0</v>
      </c>
      <c r="Q45" s="281">
        <f>Q34+Q27+Q20+Q44+Q37</f>
        <v>0</v>
      </c>
      <c r="R45" s="323" t="str">
        <f t="shared" si="17"/>
        <v>OK</v>
      </c>
      <c r="S45" s="49"/>
    </row>
    <row r="46" spans="2:19" ht="19.899999999999999" customHeight="1" thickBot="1" x14ac:dyDescent="0.35">
      <c r="B46" s="49"/>
      <c r="C46" s="406" t="s">
        <v>389</v>
      </c>
      <c r="D46" s="407"/>
      <c r="E46" s="407"/>
      <c r="F46" s="407"/>
      <c r="G46" s="407"/>
      <c r="H46" s="407"/>
      <c r="I46" s="407"/>
      <c r="J46" s="407"/>
      <c r="K46" s="408"/>
      <c r="L46" s="49"/>
      <c r="N46" s="49"/>
      <c r="O46" s="243"/>
      <c r="P46" s="244"/>
      <c r="Q46" s="244"/>
      <c r="R46" s="245"/>
      <c r="S46" s="49"/>
    </row>
    <row r="47" spans="2:19" ht="38.450000000000003" customHeight="1" thickBot="1" x14ac:dyDescent="0.35">
      <c r="B47" s="49"/>
      <c r="C47" s="249" t="s">
        <v>462</v>
      </c>
      <c r="D47" s="271" t="s">
        <v>390</v>
      </c>
      <c r="E47" s="277">
        <f>ROUND(7%*G45,2)</f>
        <v>0</v>
      </c>
      <c r="F47" s="283"/>
      <c r="G47" s="277">
        <f>E47</f>
        <v>0</v>
      </c>
      <c r="H47" s="283"/>
      <c r="I47" s="283"/>
      <c r="J47" s="283"/>
      <c r="K47" s="278">
        <f>G47</f>
        <v>0</v>
      </c>
      <c r="L47" s="49"/>
      <c r="N47" s="49"/>
      <c r="O47" s="230">
        <f>E47*50%</f>
        <v>0</v>
      </c>
      <c r="P47" s="231">
        <f>K47-O47</f>
        <v>0</v>
      </c>
      <c r="Q47" s="298">
        <f>SUM(O47:P47)</f>
        <v>0</v>
      </c>
      <c r="R47" s="299" t="str">
        <f>IF(Q47=K47,"OK","ERROR")</f>
        <v>OK</v>
      </c>
      <c r="S47" s="49"/>
    </row>
    <row r="48" spans="2:19" ht="22.9" customHeight="1" x14ac:dyDescent="0.3">
      <c r="B48" s="49"/>
      <c r="C48" s="399" t="s">
        <v>391</v>
      </c>
      <c r="D48" s="400"/>
      <c r="E48" s="284">
        <f>E47</f>
        <v>0</v>
      </c>
      <c r="F48" s="283"/>
      <c r="G48" s="284">
        <f t="shared" ref="G48" si="27">G47</f>
        <v>0</v>
      </c>
      <c r="H48" s="285"/>
      <c r="I48" s="285"/>
      <c r="J48" s="285"/>
      <c r="K48" s="286">
        <f>G48</f>
        <v>0</v>
      </c>
      <c r="L48" s="49"/>
      <c r="N48" s="49"/>
      <c r="O48" s="300">
        <f>O47</f>
        <v>0</v>
      </c>
      <c r="P48" s="300">
        <f t="shared" ref="P48" si="28">P47</f>
        <v>0</v>
      </c>
      <c r="Q48" s="301">
        <f>SUM(O48:P48)</f>
        <v>0</v>
      </c>
      <c r="R48" s="302" t="str">
        <f>IF(Q48=K48,"OK","ERROR")</f>
        <v>OK</v>
      </c>
      <c r="S48" s="49"/>
    </row>
    <row r="49" spans="2:19" ht="19.899999999999999" customHeight="1" thickBot="1" x14ac:dyDescent="0.35">
      <c r="B49" s="49"/>
      <c r="C49" s="401" t="s">
        <v>9</v>
      </c>
      <c r="D49" s="402"/>
      <c r="E49" s="287">
        <f>E45+E48</f>
        <v>0</v>
      </c>
      <c r="F49" s="287">
        <f t="shared" ref="F49:K49" si="29">F45+F48</f>
        <v>0</v>
      </c>
      <c r="G49" s="287">
        <f t="shared" si="29"/>
        <v>0</v>
      </c>
      <c r="H49" s="287">
        <f t="shared" si="29"/>
        <v>0</v>
      </c>
      <c r="I49" s="287">
        <f t="shared" si="29"/>
        <v>0</v>
      </c>
      <c r="J49" s="287">
        <f t="shared" si="29"/>
        <v>0</v>
      </c>
      <c r="K49" s="288">
        <f t="shared" si="29"/>
        <v>0</v>
      </c>
      <c r="L49" s="49"/>
      <c r="N49" s="49"/>
      <c r="O49" s="303">
        <f>O45+O48</f>
        <v>0</v>
      </c>
      <c r="P49" s="303">
        <f t="shared" ref="P49" si="30">P45+P48</f>
        <v>0</v>
      </c>
      <c r="Q49" s="304">
        <f>SUM(O49:P49)</f>
        <v>0</v>
      </c>
      <c r="R49" s="305" t="str">
        <f>IF(Q49=K49,"OK","ERROR")</f>
        <v>OK</v>
      </c>
      <c r="S49" s="49"/>
    </row>
    <row r="50" spans="2:19" ht="19.899999999999999" customHeight="1" thickBot="1" x14ac:dyDescent="0.35">
      <c r="B50" s="49"/>
      <c r="C50" s="126"/>
      <c r="D50" s="127"/>
      <c r="E50" s="128"/>
      <c r="F50" s="128"/>
      <c r="G50" s="128"/>
      <c r="H50" s="128"/>
      <c r="I50" s="128"/>
      <c r="J50" s="128"/>
      <c r="K50" s="128"/>
      <c r="L50" s="49"/>
      <c r="N50" s="49"/>
      <c r="O50" s="306"/>
      <c r="P50" s="306"/>
      <c r="Q50" s="306"/>
      <c r="R50" s="307"/>
      <c r="S50" s="49"/>
    </row>
    <row r="51" spans="2:19" ht="47.45" customHeight="1" x14ac:dyDescent="0.3">
      <c r="B51" s="49"/>
      <c r="C51" s="131" t="s">
        <v>10</v>
      </c>
      <c r="D51" s="132" t="s">
        <v>11</v>
      </c>
      <c r="E51" s="12" t="s">
        <v>12</v>
      </c>
      <c r="F51" s="57"/>
      <c r="G51" s="273" t="s">
        <v>419</v>
      </c>
      <c r="H51" s="312" t="str">
        <f>IFERROR(E56/E54,"")</f>
        <v/>
      </c>
      <c r="I51" s="213"/>
      <c r="J51" s="213"/>
      <c r="K51" s="213"/>
      <c r="L51" s="49"/>
      <c r="N51" s="49"/>
      <c r="O51" s="137" t="str">
        <f>IFERROR(O49/$Q$49,"")</f>
        <v/>
      </c>
      <c r="P51" s="137" t="str">
        <f>IFERROR(P49/$Q$49,"")</f>
        <v/>
      </c>
      <c r="Q51" s="308"/>
      <c r="R51" s="307"/>
      <c r="S51" s="49"/>
    </row>
    <row r="52" spans="2:19" ht="24.6" customHeight="1" thickBot="1" x14ac:dyDescent="0.35">
      <c r="B52" s="49"/>
      <c r="C52" s="134" t="s">
        <v>13</v>
      </c>
      <c r="D52" s="274" t="s">
        <v>14</v>
      </c>
      <c r="E52" s="289">
        <f>K49</f>
        <v>0</v>
      </c>
      <c r="F52" s="57"/>
      <c r="G52" s="232" t="s">
        <v>420</v>
      </c>
      <c r="H52" s="313" t="str">
        <f>IFERROR(ROUND(E58/'2-Bilant_Solicitant'!H134,2),"")</f>
        <v/>
      </c>
      <c r="I52" s="49"/>
      <c r="J52" s="49"/>
      <c r="K52" s="49"/>
      <c r="L52" s="49"/>
      <c r="N52" s="49"/>
      <c r="O52" s="49"/>
      <c r="P52" s="49"/>
      <c r="Q52" s="49"/>
      <c r="R52" s="49"/>
      <c r="S52" s="49"/>
    </row>
    <row r="53" spans="2:19" ht="22.15" customHeight="1" x14ac:dyDescent="0.3">
      <c r="B53" s="49"/>
      <c r="C53" s="134" t="s">
        <v>15</v>
      </c>
      <c r="D53" s="275" t="s">
        <v>16</v>
      </c>
      <c r="E53" s="290">
        <f>J49</f>
        <v>0</v>
      </c>
      <c r="F53" s="57"/>
      <c r="G53" s="214"/>
      <c r="H53" s="214"/>
      <c r="I53" s="214"/>
      <c r="J53" s="214"/>
      <c r="K53" s="214"/>
      <c r="L53" s="49"/>
      <c r="N53" s="49"/>
      <c r="O53" s="49"/>
      <c r="P53" s="49"/>
      <c r="Q53" s="49"/>
      <c r="R53" s="49"/>
      <c r="S53" s="49"/>
    </row>
    <row r="54" spans="2:19" ht="22.15" customHeight="1" x14ac:dyDescent="0.3">
      <c r="B54" s="49"/>
      <c r="C54" s="134" t="s">
        <v>17</v>
      </c>
      <c r="D54" s="275" t="s">
        <v>165</v>
      </c>
      <c r="E54" s="290">
        <f>G49</f>
        <v>0</v>
      </c>
      <c r="F54" s="57"/>
      <c r="G54" s="130"/>
      <c r="H54" s="49"/>
      <c r="I54" s="49"/>
      <c r="J54" s="49"/>
      <c r="K54" s="49"/>
      <c r="L54" s="49"/>
      <c r="N54" s="49"/>
      <c r="O54" s="49"/>
      <c r="P54" s="49"/>
      <c r="Q54" s="49"/>
      <c r="R54" s="49"/>
      <c r="S54" s="49"/>
    </row>
    <row r="55" spans="2:19" ht="22.15" customHeight="1" x14ac:dyDescent="0.3">
      <c r="B55" s="49"/>
      <c r="C55" s="134" t="s">
        <v>18</v>
      </c>
      <c r="D55" s="274" t="s">
        <v>19</v>
      </c>
      <c r="E55" s="289">
        <f>SUM(E56:E57)</f>
        <v>0</v>
      </c>
      <c r="F55" s="57"/>
      <c r="G55" s="130"/>
      <c r="H55" s="49"/>
      <c r="I55" s="49"/>
      <c r="J55" s="49"/>
      <c r="K55" s="49"/>
      <c r="L55" s="49"/>
      <c r="N55" s="49"/>
      <c r="O55" s="49"/>
      <c r="P55" s="49"/>
      <c r="Q55" s="49"/>
      <c r="R55" s="49"/>
      <c r="S55" s="49"/>
    </row>
    <row r="56" spans="2:19" s="133" customFormat="1" ht="22.15" customHeight="1" x14ac:dyDescent="0.3">
      <c r="B56" s="57"/>
      <c r="C56" s="134" t="s">
        <v>20</v>
      </c>
      <c r="D56" s="275" t="s">
        <v>21</v>
      </c>
      <c r="E56" s="291">
        <f>E54-E58</f>
        <v>0</v>
      </c>
      <c r="F56" s="57"/>
      <c r="G56" s="57"/>
      <c r="H56" s="57"/>
      <c r="I56" s="57"/>
      <c r="J56" s="57"/>
      <c r="K56" s="57"/>
      <c r="L56" s="57"/>
      <c r="M56" s="118"/>
      <c r="N56" s="49"/>
      <c r="O56" s="49"/>
      <c r="P56" s="49"/>
      <c r="Q56" s="49"/>
      <c r="R56" s="49"/>
      <c r="S56" s="49"/>
    </row>
    <row r="57" spans="2:19" s="133" customFormat="1" ht="32.25" customHeight="1" thickBot="1" x14ac:dyDescent="0.35">
      <c r="B57" s="57"/>
      <c r="C57" s="134" t="s">
        <v>22</v>
      </c>
      <c r="D57" s="275" t="s">
        <v>23</v>
      </c>
      <c r="E57" s="290">
        <f>E53</f>
        <v>0</v>
      </c>
      <c r="F57" s="57"/>
      <c r="G57" s="57"/>
      <c r="H57" s="67"/>
      <c r="I57" s="57"/>
      <c r="J57" s="57"/>
      <c r="K57" s="57"/>
      <c r="L57" s="57"/>
      <c r="M57" s="118"/>
      <c r="N57" s="49"/>
      <c r="O57" s="49"/>
      <c r="P57" s="49"/>
      <c r="Q57" s="49"/>
      <c r="R57" s="49"/>
      <c r="S57" s="49"/>
    </row>
    <row r="58" spans="2:19" s="133" customFormat="1" ht="22.15" customHeight="1" thickBot="1" x14ac:dyDescent="0.35">
      <c r="B58" s="57"/>
      <c r="C58" s="136" t="s">
        <v>24</v>
      </c>
      <c r="D58" s="276" t="s">
        <v>392</v>
      </c>
      <c r="E58" s="233"/>
      <c r="F58" s="292" t="str">
        <f>IF(E58=0,"",IF(AND(E58/eur&lt;=100000,E58/eur&gt;=10000,E58&lt;=E54*90%),"OK","ERROR"))</f>
        <v/>
      </c>
      <c r="G58" s="57"/>
      <c r="H58" s="57"/>
      <c r="I58" s="57"/>
      <c r="J58" s="57"/>
      <c r="K58" s="57"/>
      <c r="L58" s="57"/>
      <c r="M58" s="118"/>
      <c r="N58" s="49"/>
      <c r="O58" s="49"/>
      <c r="P58" s="49"/>
      <c r="Q58" s="49"/>
      <c r="R58" s="49"/>
      <c r="S58" s="49"/>
    </row>
    <row r="59" spans="2:19" s="133" customFormat="1" ht="19.899999999999999" customHeight="1" x14ac:dyDescent="0.3">
      <c r="B59" s="57"/>
      <c r="C59" s="57"/>
      <c r="D59" s="57"/>
      <c r="E59" s="57"/>
      <c r="F59" s="57"/>
      <c r="G59" s="57"/>
      <c r="H59" s="57"/>
      <c r="I59" s="57"/>
      <c r="J59" s="57"/>
      <c r="K59" s="57"/>
      <c r="L59" s="57"/>
      <c r="M59" s="118"/>
      <c r="N59" s="57"/>
      <c r="O59" s="57"/>
      <c r="P59" s="57"/>
      <c r="Q59" s="57"/>
      <c r="R59" s="57"/>
      <c r="S59" s="57"/>
    </row>
  </sheetData>
  <sheetProtection algorithmName="SHA-512" hashValue="q7EomGfxnx9uW7haY32enHlQ+2SUdHrK0gp2vBGoPKXGrus+yLv11+1ywA0Mzj0XPY4rssm+mXbVITInuSTg+g==" saltValue="FNlGpPciBLFhiWd6FVPdgw==" spinCount="100000" sheet="1" formatCells="0" formatColumns="0" formatRows="0" insertColumns="0" insertRows="0" insertHyperlinks="0" deleteColumns="0" deleteRows="0"/>
  <mergeCells count="27">
    <mergeCell ref="C16:K16"/>
    <mergeCell ref="C21:K21"/>
    <mergeCell ref="C28:K28"/>
    <mergeCell ref="C34:D34"/>
    <mergeCell ref="C27:D27"/>
    <mergeCell ref="C20:D20"/>
    <mergeCell ref="O13:R14"/>
    <mergeCell ref="K13:K14"/>
    <mergeCell ref="J13:J14"/>
    <mergeCell ref="C15:K15"/>
    <mergeCell ref="C13:C14"/>
    <mergeCell ref="D13:D14"/>
    <mergeCell ref="E13:F13"/>
    <mergeCell ref="G13:G14"/>
    <mergeCell ref="H13:I13"/>
    <mergeCell ref="C48:D48"/>
    <mergeCell ref="C49:D49"/>
    <mergeCell ref="O21:R21"/>
    <mergeCell ref="C45:D45"/>
    <mergeCell ref="C46:K46"/>
    <mergeCell ref="O28:R28"/>
    <mergeCell ref="O35:R35"/>
    <mergeCell ref="O38:R38"/>
    <mergeCell ref="C35:K35"/>
    <mergeCell ref="C37:D37"/>
    <mergeCell ref="C38:K38"/>
    <mergeCell ref="C44:D44"/>
  </mergeCells>
  <phoneticPr fontId="25" type="noConversion"/>
  <conditionalFormatting sqref="F58">
    <cfRule type="cellIs" dxfId="7" priority="6" operator="equal">
      <formula>"OK"</formula>
    </cfRule>
    <cfRule type="cellIs" dxfId="6" priority="13" operator="equal">
      <formula>"ERROR"</formula>
    </cfRule>
  </conditionalFormatting>
  <conditionalFormatting sqref="R17:R20 R22:R27 R29:R34 R36:R37 R39:R45 R47:R51">
    <cfRule type="cellIs" dxfId="5" priority="10" operator="equal">
      <formula>"error"</formula>
    </cfRule>
  </conditionalFormatting>
  <pageMargins left="0.31496062992125984" right="0.31496062992125984" top="0.35433070866141736" bottom="0.35433070866141736" header="0.31496062992125984" footer="0.31496062992125984"/>
  <pageSetup paperSize="9" scale="34" orientation="landscape" r:id="rId1"/>
  <ignoredErrors>
    <ignoredError sqref="G29 J29:K29" unlockedFormula="1"/>
  </ignoredError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B3:R143"/>
  <sheetViews>
    <sheetView zoomScale="88" zoomScaleNormal="88" workbookViewId="0">
      <pane xSplit="2" ySplit="15" topLeftCell="C27" activePane="bottomRight" state="frozen"/>
      <selection activeCell="G17" sqref="G17"/>
      <selection pane="topRight" activeCell="G17" sqref="G17"/>
      <selection pane="bottomLeft" activeCell="G17" sqref="G17"/>
      <selection pane="bottomRight" activeCell="M111" sqref="M111"/>
    </sheetView>
  </sheetViews>
  <sheetFormatPr defaultColWidth="8.85546875" defaultRowHeight="16.5" outlineLevelRow="2" x14ac:dyDescent="0.3"/>
  <cols>
    <col min="1" max="1" width="5.7109375" style="50" customWidth="1"/>
    <col min="2" max="2" width="5.28515625" style="50" customWidth="1"/>
    <col min="3" max="3" width="5.28515625" style="83" customWidth="1"/>
    <col min="4" max="4" width="53.28515625" style="50" customWidth="1"/>
    <col min="5" max="5" width="6.85546875" style="117" customWidth="1"/>
    <col min="6" max="6" width="4.85546875" style="50" customWidth="1"/>
    <col min="7" max="7" width="11.42578125" style="117" customWidth="1"/>
    <col min="8" max="8" width="3.85546875" style="50" customWidth="1"/>
    <col min="9" max="17" width="14.7109375" style="50" customWidth="1"/>
    <col min="18" max="18" width="4.85546875" style="50" customWidth="1"/>
    <col min="19" max="16384" width="8.85546875" style="50"/>
  </cols>
  <sheetData>
    <row r="3" spans="2:18" x14ac:dyDescent="0.3">
      <c r="B3" s="49"/>
      <c r="C3" s="81"/>
      <c r="D3" s="49"/>
      <c r="E3" s="70"/>
      <c r="F3" s="49"/>
      <c r="G3" s="70"/>
      <c r="H3" s="49"/>
      <c r="I3" s="49"/>
      <c r="J3" s="49"/>
      <c r="K3" s="49"/>
      <c r="L3" s="49"/>
      <c r="M3" s="49"/>
      <c r="N3" s="49"/>
      <c r="O3" s="49"/>
      <c r="P3" s="49"/>
      <c r="Q3" s="49"/>
      <c r="R3" s="49"/>
    </row>
    <row r="4" spans="2:18" ht="17.25" thickBot="1" x14ac:dyDescent="0.35">
      <c r="B4" s="49"/>
      <c r="C4" s="81"/>
      <c r="D4" s="49"/>
      <c r="E4" s="70"/>
      <c r="F4" s="49"/>
      <c r="G4" s="70"/>
      <c r="H4" s="49"/>
      <c r="I4" s="49"/>
      <c r="J4" s="49"/>
      <c r="K4" s="49"/>
      <c r="L4" s="49"/>
      <c r="M4" s="49"/>
      <c r="N4" s="49"/>
      <c r="O4" s="49"/>
      <c r="P4" s="49"/>
      <c r="Q4" s="49"/>
      <c r="R4" s="49"/>
    </row>
    <row r="5" spans="2:18" x14ac:dyDescent="0.3">
      <c r="B5" s="49"/>
      <c r="C5" s="81"/>
      <c r="D5" s="51" t="str">
        <f>'4-Buget cerere'!C4</f>
        <v>PROGRAMUL REGIONAL NORD-VEST 2021-2027</v>
      </c>
      <c r="E5" s="170"/>
      <c r="F5" s="119"/>
      <c r="G5" s="161"/>
      <c r="H5" s="162"/>
      <c r="I5" s="163"/>
      <c r="J5" s="49"/>
      <c r="K5" s="49"/>
      <c r="L5" s="49"/>
      <c r="M5" s="49"/>
      <c r="N5" s="49"/>
      <c r="O5" s="49"/>
      <c r="P5" s="49"/>
      <c r="Q5" s="49"/>
      <c r="R5" s="49"/>
    </row>
    <row r="6" spans="2:18" ht="13.9" customHeight="1" x14ac:dyDescent="0.3">
      <c r="B6" s="49"/>
      <c r="C6" s="81"/>
      <c r="D6" s="360" t="str">
        <f>'4-Buget cerere'!C5</f>
        <v>Obiectiv specific: O Europă mai competitivă și mai inteligentă, prin promovarea unei transformări economice inovatoare și inteligente și a conectivității TIC regionale</v>
      </c>
      <c r="E6" s="361"/>
      <c r="F6" s="361"/>
      <c r="G6" s="361"/>
      <c r="H6" s="361"/>
      <c r="I6" s="362"/>
      <c r="J6" s="169"/>
      <c r="K6" s="49"/>
      <c r="L6" s="49"/>
      <c r="M6" s="49"/>
      <c r="N6" s="49"/>
      <c r="O6" s="49"/>
      <c r="P6" s="49"/>
      <c r="Q6" s="49"/>
      <c r="R6" s="49"/>
    </row>
    <row r="7" spans="2:18" x14ac:dyDescent="0.3">
      <c r="B7" s="49"/>
      <c r="C7" s="81"/>
      <c r="D7" s="360"/>
      <c r="E7" s="361"/>
      <c r="F7" s="361"/>
      <c r="G7" s="361"/>
      <c r="H7" s="361"/>
      <c r="I7" s="362"/>
      <c r="J7" s="169"/>
      <c r="K7" s="49"/>
      <c r="L7" s="49"/>
      <c r="M7" s="49"/>
      <c r="N7" s="49"/>
      <c r="O7" s="49"/>
      <c r="P7" s="49"/>
      <c r="Q7" s="49"/>
      <c r="R7" s="49"/>
    </row>
    <row r="8" spans="2:18" x14ac:dyDescent="0.3">
      <c r="B8" s="49"/>
      <c r="C8" s="81"/>
      <c r="D8" s="168" t="str">
        <f>'4-Buget cerere'!C6</f>
        <v>Actiune: a) Transformarea digitală a IMM-urilor</v>
      </c>
      <c r="E8" s="169"/>
      <c r="F8" s="169"/>
      <c r="G8" s="169"/>
      <c r="H8" s="169"/>
      <c r="I8" s="171"/>
      <c r="J8" s="169"/>
      <c r="K8" s="49"/>
      <c r="L8" s="49"/>
      <c r="M8" s="49"/>
      <c r="N8" s="49"/>
      <c r="O8" s="49"/>
      <c r="P8" s="49"/>
      <c r="Q8" s="49"/>
      <c r="R8" s="49"/>
    </row>
    <row r="9" spans="2:18" ht="17.25" thickBot="1" x14ac:dyDescent="0.35">
      <c r="B9" s="49"/>
      <c r="C9" s="81"/>
      <c r="D9" s="55" t="str">
        <f>'4-Buget cerere'!C7</f>
        <v>Apel de proiecte nr. PRNV/2023/121/1</v>
      </c>
      <c r="E9" s="135"/>
      <c r="F9" s="120"/>
      <c r="G9" s="165"/>
      <c r="H9" s="166"/>
      <c r="I9" s="167"/>
      <c r="J9" s="49"/>
      <c r="K9" s="49"/>
      <c r="L9" s="49"/>
      <c r="M9" s="49"/>
      <c r="N9" s="49"/>
      <c r="O9" s="49"/>
      <c r="P9" s="49"/>
      <c r="Q9" s="49"/>
      <c r="R9" s="49"/>
    </row>
    <row r="10" spans="2:18" x14ac:dyDescent="0.3">
      <c r="B10" s="49"/>
      <c r="C10" s="81"/>
      <c r="D10" s="58"/>
      <c r="E10" s="75"/>
      <c r="F10" s="58"/>
      <c r="G10" s="70"/>
      <c r="H10" s="49"/>
      <c r="I10" s="49"/>
      <c r="J10" s="49"/>
      <c r="K10" s="252">
        <f>'1-Inputuri'!L9</f>
        <v>0</v>
      </c>
      <c r="L10" s="252">
        <f>'1-Inputuri'!M9</f>
        <v>1</v>
      </c>
      <c r="M10" s="252">
        <f>'1-Inputuri'!N9</f>
        <v>2</v>
      </c>
      <c r="N10" s="252">
        <f>'1-Inputuri'!O9</f>
        <v>3</v>
      </c>
      <c r="O10" s="252">
        <f>'1-Inputuri'!P9</f>
        <v>4</v>
      </c>
      <c r="P10" s="252">
        <f>'1-Inputuri'!Q9</f>
        <v>5</v>
      </c>
      <c r="Q10" s="252">
        <f>'1-Inputuri'!R9</f>
        <v>0</v>
      </c>
      <c r="R10" s="49"/>
    </row>
    <row r="11" spans="2:18" ht="21.6" customHeight="1" x14ac:dyDescent="0.3">
      <c r="B11" s="49"/>
      <c r="C11" s="81"/>
      <c r="D11" s="138" t="s">
        <v>46</v>
      </c>
      <c r="E11" s="139"/>
      <c r="F11" s="140"/>
      <c r="G11" s="140"/>
      <c r="H11" s="141"/>
      <c r="I11" s="321" t="s">
        <v>155</v>
      </c>
      <c r="J11" s="321" t="s">
        <v>156</v>
      </c>
      <c r="K11" s="71">
        <f>'1-Inputuri'!L10</f>
        <v>2025</v>
      </c>
      <c r="L11" s="71">
        <f>'1-Inputuri'!M10</f>
        <v>2026</v>
      </c>
      <c r="M11" s="71">
        <f>'1-Inputuri'!N10</f>
        <v>2027</v>
      </c>
      <c r="N11" s="71">
        <f>'1-Inputuri'!O10</f>
        <v>2028</v>
      </c>
      <c r="O11" s="71">
        <f>'1-Inputuri'!P10</f>
        <v>2029</v>
      </c>
      <c r="P11" s="71">
        <f>'1-Inputuri'!Q10</f>
        <v>2030</v>
      </c>
      <c r="Q11" s="71">
        <f>'1-Inputuri'!R10</f>
        <v>2031</v>
      </c>
      <c r="R11" s="49"/>
    </row>
    <row r="12" spans="2:18" hidden="1" x14ac:dyDescent="0.3">
      <c r="B12" s="49"/>
      <c r="C12" s="81"/>
      <c r="D12" s="72"/>
      <c r="E12" s="142"/>
      <c r="F12" s="73"/>
      <c r="G12" s="71"/>
      <c r="H12" s="74"/>
      <c r="I12" s="74"/>
      <c r="J12" s="74"/>
      <c r="K12" s="324">
        <f>DATE(K11,12,31)</f>
        <v>46022</v>
      </c>
      <c r="L12" s="324">
        <f t="shared" ref="L12:Q12" si="0">DATE(L11,12,31)</f>
        <v>46387</v>
      </c>
      <c r="M12" s="324">
        <f t="shared" si="0"/>
        <v>46752</v>
      </c>
      <c r="N12" s="324">
        <f t="shared" si="0"/>
        <v>47118</v>
      </c>
      <c r="O12" s="324">
        <f t="shared" si="0"/>
        <v>47483</v>
      </c>
      <c r="P12" s="324">
        <f t="shared" si="0"/>
        <v>47848</v>
      </c>
      <c r="Q12" s="324">
        <f t="shared" si="0"/>
        <v>48213</v>
      </c>
      <c r="R12" s="49"/>
    </row>
    <row r="13" spans="2:18" hidden="1" x14ac:dyDescent="0.3">
      <c r="B13" s="49"/>
      <c r="C13" s="81"/>
      <c r="D13" s="72"/>
      <c r="E13" s="142"/>
      <c r="F13" s="73"/>
      <c r="G13" s="71"/>
      <c r="H13" s="74"/>
      <c r="I13" s="74"/>
      <c r="J13" s="74"/>
      <c r="K13" s="325" t="e">
        <f>DATEDIF(#REF!,K12,"M")</f>
        <v>#REF!</v>
      </c>
      <c r="L13" s="325">
        <f>DATEDIF(K12,L12,"M")</f>
        <v>12</v>
      </c>
      <c r="M13" s="325">
        <f t="shared" ref="M13:Q13" si="1">DATEDIF(L12,M12,"M")</f>
        <v>12</v>
      </c>
      <c r="N13" s="325">
        <f t="shared" si="1"/>
        <v>12</v>
      </c>
      <c r="O13" s="325">
        <f t="shared" si="1"/>
        <v>12</v>
      </c>
      <c r="P13" s="325">
        <f t="shared" si="1"/>
        <v>12</v>
      </c>
      <c r="Q13" s="325">
        <f t="shared" si="1"/>
        <v>12</v>
      </c>
      <c r="R13" s="49"/>
    </row>
    <row r="14" spans="2:18" ht="22.9" customHeight="1" x14ac:dyDescent="0.3">
      <c r="B14" s="49"/>
      <c r="C14" s="81"/>
      <c r="D14" s="138" t="s">
        <v>47</v>
      </c>
      <c r="E14" s="139"/>
      <c r="F14" s="140"/>
      <c r="G14" s="140"/>
      <c r="H14" s="141"/>
      <c r="I14" s="326" t="s">
        <v>157</v>
      </c>
      <c r="J14" s="326" t="s">
        <v>157</v>
      </c>
      <c r="K14" s="326" t="str">
        <f>'1-Inputuri'!L13</f>
        <v>Implementare</v>
      </c>
      <c r="L14" s="326" t="str">
        <f>'1-Inputuri'!M13</f>
        <v>Operare</v>
      </c>
      <c r="M14" s="326" t="str">
        <f>'1-Inputuri'!N13</f>
        <v>Operare</v>
      </c>
      <c r="N14" s="326" t="str">
        <f>'1-Inputuri'!O13</f>
        <v>Operare</v>
      </c>
      <c r="O14" s="326" t="str">
        <f>'1-Inputuri'!P13</f>
        <v>Operare</v>
      </c>
      <c r="P14" s="326" t="str">
        <f>'1-Inputuri'!Q13</f>
        <v>Operare</v>
      </c>
      <c r="Q14" s="326" t="str">
        <f>'1-Inputuri'!R13</f>
        <v>Nu se completeaza</v>
      </c>
      <c r="R14" s="49"/>
    </row>
    <row r="15" spans="2:18" ht="22.9" customHeight="1" x14ac:dyDescent="0.3">
      <c r="B15" s="49"/>
      <c r="C15" s="81"/>
      <c r="D15" s="49"/>
      <c r="E15" s="70"/>
      <c r="F15" s="49"/>
      <c r="G15" s="49"/>
      <c r="H15" s="49"/>
      <c r="I15" s="49"/>
      <c r="J15" s="49"/>
      <c r="K15" s="49"/>
      <c r="L15" s="49"/>
      <c r="M15" s="49"/>
      <c r="N15" s="49"/>
      <c r="O15" s="49"/>
      <c r="P15" s="49"/>
      <c r="Q15" s="49"/>
      <c r="R15" s="49"/>
    </row>
    <row r="16" spans="2:18" ht="22.9" customHeight="1" x14ac:dyDescent="0.3">
      <c r="G16" s="50"/>
    </row>
    <row r="17" spans="2:18" x14ac:dyDescent="0.3">
      <c r="B17" s="49"/>
      <c r="C17" s="81"/>
      <c r="D17" s="49"/>
      <c r="E17" s="70"/>
      <c r="F17" s="49"/>
      <c r="G17" s="75"/>
      <c r="H17" s="58"/>
      <c r="I17" s="58"/>
      <c r="J17" s="58"/>
      <c r="K17" s="58"/>
      <c r="L17" s="58"/>
      <c r="M17" s="58"/>
      <c r="N17" s="58"/>
      <c r="O17" s="58"/>
      <c r="P17" s="58"/>
      <c r="Q17" s="58"/>
      <c r="R17" s="49"/>
    </row>
    <row r="18" spans="2:18" s="80" customFormat="1" ht="27" customHeight="1" x14ac:dyDescent="0.25">
      <c r="B18" s="76"/>
      <c r="C18" s="81"/>
      <c r="D18" s="77" t="s">
        <v>158</v>
      </c>
      <c r="E18" s="143"/>
      <c r="F18" s="144"/>
      <c r="G18" s="143"/>
      <c r="H18" s="78"/>
      <c r="I18" s="78"/>
      <c r="J18" s="78"/>
      <c r="K18" s="78"/>
      <c r="L18" s="78"/>
      <c r="M18" s="78"/>
      <c r="N18" s="78"/>
      <c r="O18" s="78"/>
      <c r="P18" s="78"/>
      <c r="Q18" s="78"/>
      <c r="R18" s="76"/>
    </row>
    <row r="19" spans="2:18" x14ac:dyDescent="0.3">
      <c r="B19" s="49"/>
      <c r="C19" s="81"/>
      <c r="D19" s="49"/>
      <c r="E19" s="70"/>
      <c r="F19" s="49"/>
      <c r="G19" s="70"/>
      <c r="H19" s="49"/>
      <c r="I19" s="49"/>
      <c r="J19" s="49"/>
      <c r="K19" s="49"/>
      <c r="L19" s="49"/>
      <c r="M19" s="49"/>
      <c r="N19" s="49"/>
      <c r="O19" s="49"/>
      <c r="P19" s="49"/>
      <c r="Q19" s="49"/>
      <c r="R19" s="49"/>
    </row>
    <row r="20" spans="2:18" outlineLevel="1" x14ac:dyDescent="0.3">
      <c r="B20" s="49"/>
      <c r="C20" s="81"/>
      <c r="D20" s="89" t="s">
        <v>64</v>
      </c>
      <c r="E20" s="95" t="s">
        <v>119</v>
      </c>
      <c r="F20" s="49"/>
      <c r="G20" s="96" t="s">
        <v>63</v>
      </c>
      <c r="H20" s="49"/>
      <c r="I20" s="49"/>
      <c r="J20" s="49"/>
      <c r="K20" s="49"/>
      <c r="L20" s="49"/>
      <c r="M20" s="49"/>
      <c r="N20" s="49"/>
      <c r="O20" s="49"/>
      <c r="P20" s="49"/>
      <c r="Q20" s="49"/>
      <c r="R20" s="49"/>
    </row>
    <row r="21" spans="2:18" ht="13.15" customHeight="1" outlineLevel="1" x14ac:dyDescent="0.3">
      <c r="B21" s="49"/>
      <c r="C21" s="81"/>
      <c r="D21" s="59"/>
      <c r="E21" s="70"/>
      <c r="F21" s="49"/>
      <c r="G21" s="70"/>
      <c r="H21" s="49"/>
      <c r="I21" s="49"/>
      <c r="J21" s="49"/>
      <c r="K21" s="49"/>
      <c r="L21" s="49"/>
      <c r="M21" s="49"/>
      <c r="N21" s="49"/>
      <c r="O21" s="49"/>
      <c r="P21" s="49"/>
      <c r="Q21" s="49"/>
      <c r="R21" s="49"/>
    </row>
    <row r="22" spans="2:18" outlineLevel="1" x14ac:dyDescent="0.3">
      <c r="B22" s="49"/>
      <c r="C22" s="215">
        <v>1</v>
      </c>
      <c r="D22" s="145" t="s">
        <v>74</v>
      </c>
      <c r="E22" s="98"/>
      <c r="F22" s="49"/>
      <c r="G22" s="105" t="s">
        <v>52</v>
      </c>
      <c r="H22" s="49"/>
      <c r="I22" s="259">
        <f>I23+I24-I25+I26</f>
        <v>0</v>
      </c>
      <c r="J22" s="259">
        <f t="shared" ref="J22:Q22" si="2">J23+J24-J25+J26</f>
        <v>0</v>
      </c>
      <c r="K22" s="259">
        <f t="shared" si="2"/>
        <v>0</v>
      </c>
      <c r="L22" s="259">
        <f t="shared" si="2"/>
        <v>0</v>
      </c>
      <c r="M22" s="259">
        <f t="shared" si="2"/>
        <v>0</v>
      </c>
      <c r="N22" s="259">
        <f t="shared" si="2"/>
        <v>0</v>
      </c>
      <c r="O22" s="259">
        <f t="shared" si="2"/>
        <v>0</v>
      </c>
      <c r="P22" s="259">
        <f t="shared" si="2"/>
        <v>0</v>
      </c>
      <c r="Q22" s="259">
        <f t="shared" si="2"/>
        <v>0</v>
      </c>
      <c r="R22" s="49"/>
    </row>
    <row r="23" spans="2:18" outlineLevel="1" x14ac:dyDescent="0.3">
      <c r="B23" s="49"/>
      <c r="C23" s="215"/>
      <c r="D23" s="146" t="s">
        <v>114</v>
      </c>
      <c r="E23" s="98" t="s">
        <v>120</v>
      </c>
      <c r="F23" s="49"/>
      <c r="G23" s="92" t="s">
        <v>52</v>
      </c>
      <c r="H23" s="49"/>
      <c r="I23" s="328">
        <f>'2-Bilant_Solicitant'!G135</f>
        <v>0</v>
      </c>
      <c r="J23" s="328">
        <f>'2-Bilant_Solicitant'!H135</f>
        <v>0</v>
      </c>
      <c r="K23" s="93"/>
      <c r="L23" s="93"/>
      <c r="M23" s="93"/>
      <c r="N23" s="93"/>
      <c r="O23" s="93"/>
      <c r="P23" s="93"/>
      <c r="Q23" s="93"/>
      <c r="R23" s="49"/>
    </row>
    <row r="24" spans="2:18" ht="15.6" customHeight="1" outlineLevel="1" x14ac:dyDescent="0.3">
      <c r="B24" s="49"/>
      <c r="C24" s="215"/>
      <c r="D24" s="146" t="s">
        <v>115</v>
      </c>
      <c r="E24" s="98" t="s">
        <v>120</v>
      </c>
      <c r="F24" s="49"/>
      <c r="G24" s="92" t="s">
        <v>52</v>
      </c>
      <c r="H24" s="49"/>
      <c r="I24" s="328">
        <f>'2-Bilant_Solicitant'!G136</f>
        <v>0</v>
      </c>
      <c r="J24" s="328">
        <f>'2-Bilant_Solicitant'!H136</f>
        <v>0</v>
      </c>
      <c r="K24" s="93"/>
      <c r="L24" s="93"/>
      <c r="M24" s="93"/>
      <c r="N24" s="93"/>
      <c r="O24" s="93"/>
      <c r="P24" s="93"/>
      <c r="Q24" s="93"/>
      <c r="R24" s="49"/>
    </row>
    <row r="25" spans="2:18" ht="15.6" customHeight="1" outlineLevel="1" x14ac:dyDescent="0.3">
      <c r="B25" s="49"/>
      <c r="C25" s="215"/>
      <c r="D25" s="146" t="s">
        <v>116</v>
      </c>
      <c r="E25" s="98" t="s">
        <v>121</v>
      </c>
      <c r="F25" s="49"/>
      <c r="G25" s="92" t="s">
        <v>52</v>
      </c>
      <c r="H25" s="49"/>
      <c r="I25" s="328">
        <f>'2-Bilant_Solicitant'!G137</f>
        <v>0</v>
      </c>
      <c r="J25" s="328">
        <f>'2-Bilant_Solicitant'!H137</f>
        <v>0</v>
      </c>
      <c r="K25" s="93"/>
      <c r="L25" s="93"/>
      <c r="M25" s="93"/>
      <c r="N25" s="93"/>
      <c r="O25" s="93"/>
      <c r="P25" s="93"/>
      <c r="Q25" s="93"/>
      <c r="R25" s="49"/>
    </row>
    <row r="26" spans="2:18" ht="15.6" customHeight="1" outlineLevel="1" x14ac:dyDescent="0.3">
      <c r="B26" s="49"/>
      <c r="C26" s="215"/>
      <c r="D26" s="146" t="s">
        <v>117</v>
      </c>
      <c r="E26" s="98" t="s">
        <v>120</v>
      </c>
      <c r="F26" s="49"/>
      <c r="G26" s="92" t="s">
        <v>52</v>
      </c>
      <c r="H26" s="49"/>
      <c r="I26" s="328">
        <f>'2-Bilant_Solicitant'!G138</f>
        <v>0</v>
      </c>
      <c r="J26" s="328">
        <f>'2-Bilant_Solicitant'!H138</f>
        <v>0</v>
      </c>
      <c r="K26" s="93"/>
      <c r="L26" s="93"/>
      <c r="M26" s="93"/>
      <c r="N26" s="93"/>
      <c r="O26" s="93"/>
      <c r="P26" s="93"/>
      <c r="Q26" s="93"/>
      <c r="R26" s="49"/>
    </row>
    <row r="27" spans="2:18" ht="15.6" customHeight="1" outlineLevel="1" x14ac:dyDescent="0.3">
      <c r="B27" s="49"/>
      <c r="C27" s="216">
        <v>2</v>
      </c>
      <c r="D27" s="205" t="s">
        <v>118</v>
      </c>
      <c r="E27" s="98" t="s">
        <v>370</v>
      </c>
      <c r="F27" s="49"/>
      <c r="G27" s="92" t="s">
        <v>52</v>
      </c>
      <c r="H27" s="49"/>
      <c r="I27" s="328">
        <f>'2-Bilant_Solicitant'!G139</f>
        <v>0</v>
      </c>
      <c r="J27" s="328">
        <f>'2-Bilant_Solicitant'!H139</f>
        <v>0</v>
      </c>
      <c r="K27" s="93"/>
      <c r="L27" s="93"/>
      <c r="M27" s="93"/>
      <c r="N27" s="93"/>
      <c r="O27" s="93"/>
      <c r="P27" s="93"/>
      <c r="Q27" s="93"/>
      <c r="R27" s="49"/>
    </row>
    <row r="28" spans="2:18" ht="15.6" customHeight="1" outlineLevel="1" x14ac:dyDescent="0.3">
      <c r="B28" s="49"/>
      <c r="C28" s="215">
        <v>3</v>
      </c>
      <c r="D28" s="147" t="s">
        <v>122</v>
      </c>
      <c r="E28" s="98" t="s">
        <v>120</v>
      </c>
      <c r="F28" s="49"/>
      <c r="G28" s="92" t="s">
        <v>52</v>
      </c>
      <c r="H28" s="49"/>
      <c r="I28" s="328">
        <f>'2-Bilant_Solicitant'!G140</f>
        <v>0</v>
      </c>
      <c r="J28" s="328">
        <f>'2-Bilant_Solicitant'!H140</f>
        <v>0</v>
      </c>
      <c r="K28" s="93"/>
      <c r="L28" s="93"/>
      <c r="M28" s="93"/>
      <c r="N28" s="93"/>
      <c r="O28" s="93"/>
      <c r="P28" s="93"/>
      <c r="Q28" s="93"/>
      <c r="R28" s="49"/>
    </row>
    <row r="29" spans="2:18" ht="15.6" customHeight="1" outlineLevel="1" x14ac:dyDescent="0.3">
      <c r="B29" s="49"/>
      <c r="C29" s="215">
        <v>4</v>
      </c>
      <c r="D29" s="147" t="s">
        <v>123</v>
      </c>
      <c r="E29" s="98" t="s">
        <v>120</v>
      </c>
      <c r="F29" s="49"/>
      <c r="G29" s="92" t="s">
        <v>52</v>
      </c>
      <c r="H29" s="49"/>
      <c r="I29" s="328">
        <f>'2-Bilant_Solicitant'!G141</f>
        <v>0</v>
      </c>
      <c r="J29" s="328">
        <f>'2-Bilant_Solicitant'!H141</f>
        <v>0</v>
      </c>
      <c r="K29" s="93"/>
      <c r="L29" s="93"/>
      <c r="M29" s="93"/>
      <c r="N29" s="93"/>
      <c r="O29" s="93"/>
      <c r="P29" s="93"/>
      <c r="Q29" s="93"/>
      <c r="R29" s="49"/>
    </row>
    <row r="30" spans="2:18" ht="15.6" customHeight="1" outlineLevel="1" x14ac:dyDescent="0.3">
      <c r="B30" s="49"/>
      <c r="C30" s="215">
        <v>5</v>
      </c>
      <c r="D30" s="147" t="s">
        <v>161</v>
      </c>
      <c r="E30" s="98" t="s">
        <v>120</v>
      </c>
      <c r="F30" s="49"/>
      <c r="G30" s="92" t="s">
        <v>52</v>
      </c>
      <c r="H30" s="49"/>
      <c r="I30" s="328">
        <f>'2-Bilant_Solicitant'!G142</f>
        <v>0</v>
      </c>
      <c r="J30" s="328">
        <f>'2-Bilant_Solicitant'!H142</f>
        <v>0</v>
      </c>
      <c r="K30" s="93"/>
      <c r="L30" s="93"/>
      <c r="M30" s="93"/>
      <c r="N30" s="93"/>
      <c r="O30" s="93"/>
      <c r="P30" s="93"/>
      <c r="Q30" s="93"/>
      <c r="R30" s="49"/>
    </row>
    <row r="31" spans="2:18" ht="15.6" customHeight="1" outlineLevel="1" x14ac:dyDescent="0.3">
      <c r="B31" s="49"/>
      <c r="C31" s="215">
        <v>6</v>
      </c>
      <c r="D31" s="147" t="s">
        <v>162</v>
      </c>
      <c r="E31" s="98" t="s">
        <v>120</v>
      </c>
      <c r="F31" s="49"/>
      <c r="G31" s="92" t="s">
        <v>52</v>
      </c>
      <c r="H31" s="49"/>
      <c r="I31" s="328">
        <f>'2-Bilant_Solicitant'!G143</f>
        <v>0</v>
      </c>
      <c r="J31" s="328">
        <f>'2-Bilant_Solicitant'!H143</f>
        <v>0</v>
      </c>
      <c r="K31" s="93"/>
      <c r="L31" s="93"/>
      <c r="M31" s="93"/>
      <c r="N31" s="93"/>
      <c r="O31" s="93"/>
      <c r="P31" s="93"/>
      <c r="Q31" s="93"/>
      <c r="R31" s="49"/>
    </row>
    <row r="32" spans="2:18" ht="15.6" customHeight="1" outlineLevel="1" x14ac:dyDescent="0.3">
      <c r="B32" s="49"/>
      <c r="C32" s="215">
        <v>7</v>
      </c>
      <c r="D32" s="147" t="s">
        <v>124</v>
      </c>
      <c r="E32" s="98" t="s">
        <v>120</v>
      </c>
      <c r="F32" s="49"/>
      <c r="G32" s="92" t="s">
        <v>52</v>
      </c>
      <c r="H32" s="49"/>
      <c r="I32" s="259">
        <f>'2-Bilant_Solicitant'!G144</f>
        <v>0</v>
      </c>
      <c r="J32" s="259">
        <f>'2-Bilant_Solicitant'!H144</f>
        <v>0</v>
      </c>
      <c r="K32" s="93"/>
      <c r="L32" s="93"/>
      <c r="M32" s="93"/>
      <c r="N32" s="93"/>
      <c r="O32" s="93"/>
      <c r="P32" s="93"/>
      <c r="Q32" s="93"/>
      <c r="R32" s="49"/>
    </row>
    <row r="33" spans="2:18" ht="15.6" customHeight="1" outlineLevel="1" x14ac:dyDescent="0.3">
      <c r="B33" s="49"/>
      <c r="C33" s="215"/>
      <c r="D33" s="206" t="s">
        <v>470</v>
      </c>
      <c r="E33" s="98" t="s">
        <v>120</v>
      </c>
      <c r="F33" s="49"/>
      <c r="G33" s="92" t="s">
        <v>52</v>
      </c>
      <c r="H33" s="49"/>
      <c r="I33" s="328"/>
      <c r="J33" s="328"/>
      <c r="K33" s="328">
        <f>IF(ISERROR(('1-Inputuri'!L81+'1-Inputuri'!L118)*'4-Buget cerere'!$E$58/'4-Buget cerere'!$E$52),0,('1-Inputuri'!L81+'1-Inputuri'!L118)*'4-Buget cerere'!$E$58/'4-Buget cerere'!$E$52)</f>
        <v>0</v>
      </c>
      <c r="L33" s="328">
        <f>IF(ISERROR(('1-Inputuri'!M81+'1-Inputuri'!M118)*'4-Buget cerere'!$E$58/'4-Buget cerere'!$E$52),0,('1-Inputuri'!M81+'1-Inputuri'!M118)*'4-Buget cerere'!$E$58/'4-Buget cerere'!$E$52)</f>
        <v>0</v>
      </c>
      <c r="M33" s="328">
        <f>IF(ISERROR(('1-Inputuri'!N81+'1-Inputuri'!N118)*'4-Buget cerere'!$E$58/'4-Buget cerere'!$E$52),0,('1-Inputuri'!N81+'1-Inputuri'!N118)*'4-Buget cerere'!$E$58/'4-Buget cerere'!$E$52)</f>
        <v>0</v>
      </c>
      <c r="N33" s="328">
        <f>IF(ISERROR(('1-Inputuri'!O81+'1-Inputuri'!O118)*'4-Buget cerere'!$E$58/'4-Buget cerere'!$E$52),0,('1-Inputuri'!O81+'1-Inputuri'!O118)*'4-Buget cerere'!$E$58/'4-Buget cerere'!$E$52)</f>
        <v>0</v>
      </c>
      <c r="O33" s="328">
        <f>IF(ISERROR(('1-Inputuri'!P81+'1-Inputuri'!P118)*'4-Buget cerere'!$E$58/'4-Buget cerere'!$E$52),0,('1-Inputuri'!P81+'1-Inputuri'!P118)*'4-Buget cerere'!$E$58/'4-Buget cerere'!$E$52)</f>
        <v>0</v>
      </c>
      <c r="P33" s="328">
        <f>IF(ISERROR(('1-Inputuri'!Q81+'1-Inputuri'!Q118)*'4-Buget cerere'!$E$58/'4-Buget cerere'!$E$52),0,('1-Inputuri'!Q81+'1-Inputuri'!Q118)*'4-Buget cerere'!$E$58/'4-Buget cerere'!$E$52)</f>
        <v>0</v>
      </c>
      <c r="Q33" s="328">
        <f>IF(ISERROR(('1-Inputuri'!R81+'1-Inputuri'!R118)*'4-Buget cerere'!$E$58/'4-Buget cerere'!$E$52),0,('1-Inputuri'!R81+'1-Inputuri'!R118)*'4-Buget cerere'!$E$58/'4-Buget cerere'!$E$52)</f>
        <v>0</v>
      </c>
      <c r="R33" s="49"/>
    </row>
    <row r="34" spans="2:18" outlineLevel="2" x14ac:dyDescent="0.3">
      <c r="B34" s="49"/>
      <c r="C34" s="215"/>
      <c r="D34" s="434" t="s">
        <v>125</v>
      </c>
      <c r="E34" s="435"/>
      <c r="F34" s="49"/>
      <c r="G34" s="92" t="s">
        <v>52</v>
      </c>
      <c r="H34" s="49"/>
      <c r="I34" s="260">
        <f>I22+I27+I28+I29+I30+I31+I32</f>
        <v>0</v>
      </c>
      <c r="J34" s="260">
        <f t="shared" ref="J34:Q34" si="3">J22+J27+J28+J29+J30+J31+J32</f>
        <v>0</v>
      </c>
      <c r="K34" s="260">
        <f t="shared" si="3"/>
        <v>0</v>
      </c>
      <c r="L34" s="260">
        <f t="shared" si="3"/>
        <v>0</v>
      </c>
      <c r="M34" s="260">
        <f t="shared" si="3"/>
        <v>0</v>
      </c>
      <c r="N34" s="260">
        <f t="shared" si="3"/>
        <v>0</v>
      </c>
      <c r="O34" s="260">
        <f t="shared" si="3"/>
        <v>0</v>
      </c>
      <c r="P34" s="260">
        <f t="shared" si="3"/>
        <v>0</v>
      </c>
      <c r="Q34" s="260">
        <f t="shared" si="3"/>
        <v>0</v>
      </c>
      <c r="R34" s="49"/>
    </row>
    <row r="35" spans="2:18" outlineLevel="2" x14ac:dyDescent="0.3">
      <c r="B35" s="49"/>
      <c r="C35" s="215">
        <v>8</v>
      </c>
      <c r="D35" s="147" t="s">
        <v>126</v>
      </c>
      <c r="E35" s="98" t="s">
        <v>121</v>
      </c>
      <c r="F35" s="49"/>
      <c r="G35" s="92" t="s">
        <v>52</v>
      </c>
      <c r="H35" s="49"/>
      <c r="I35" s="259">
        <f>'2-Bilant_Solicitant'!G146</f>
        <v>0</v>
      </c>
      <c r="J35" s="259">
        <f>'2-Bilant_Solicitant'!H146</f>
        <v>0</v>
      </c>
      <c r="K35" s="93"/>
      <c r="L35" s="93"/>
      <c r="M35" s="93"/>
      <c r="N35" s="93"/>
      <c r="O35" s="93"/>
      <c r="P35" s="93"/>
      <c r="Q35" s="93"/>
      <c r="R35" s="49"/>
    </row>
    <row r="36" spans="2:18" outlineLevel="2" x14ac:dyDescent="0.3">
      <c r="B36" s="49"/>
      <c r="C36" s="215"/>
      <c r="D36" s="147" t="s">
        <v>127</v>
      </c>
      <c r="E36" s="98" t="s">
        <v>121</v>
      </c>
      <c r="F36" s="49"/>
      <c r="G36" s="92" t="s">
        <v>52</v>
      </c>
      <c r="H36" s="49"/>
      <c r="I36" s="259">
        <f>'2-Bilant_Solicitant'!G147</f>
        <v>0</v>
      </c>
      <c r="J36" s="259">
        <f>'2-Bilant_Solicitant'!H147</f>
        <v>0</v>
      </c>
      <c r="K36" s="93"/>
      <c r="L36" s="93"/>
      <c r="M36" s="93"/>
      <c r="N36" s="93"/>
      <c r="O36" s="93"/>
      <c r="P36" s="93"/>
      <c r="Q36" s="93"/>
      <c r="R36" s="49"/>
    </row>
    <row r="37" spans="2:18" outlineLevel="2" x14ac:dyDescent="0.3">
      <c r="B37" s="49"/>
      <c r="C37" s="215"/>
      <c r="D37" s="147" t="s">
        <v>128</v>
      </c>
      <c r="E37" s="98" t="s">
        <v>121</v>
      </c>
      <c r="F37" s="49"/>
      <c r="G37" s="92" t="s">
        <v>52</v>
      </c>
      <c r="H37" s="49"/>
      <c r="I37" s="259">
        <f>'2-Bilant_Solicitant'!G148</f>
        <v>0</v>
      </c>
      <c r="J37" s="259">
        <f>'2-Bilant_Solicitant'!H148</f>
        <v>0</v>
      </c>
      <c r="K37" s="93"/>
      <c r="L37" s="93"/>
      <c r="M37" s="93"/>
      <c r="N37" s="93"/>
      <c r="O37" s="93"/>
      <c r="P37" s="93"/>
      <c r="Q37" s="93"/>
      <c r="R37" s="49"/>
    </row>
    <row r="38" spans="2:18" outlineLevel="2" x14ac:dyDescent="0.3">
      <c r="B38" s="49"/>
      <c r="C38" s="215"/>
      <c r="D38" s="147" t="s">
        <v>129</v>
      </c>
      <c r="E38" s="98" t="s">
        <v>121</v>
      </c>
      <c r="F38" s="49"/>
      <c r="G38" s="92" t="s">
        <v>52</v>
      </c>
      <c r="H38" s="49"/>
      <c r="I38" s="259">
        <f>'2-Bilant_Solicitant'!G149</f>
        <v>0</v>
      </c>
      <c r="J38" s="259">
        <f>'2-Bilant_Solicitant'!H149</f>
        <v>0</v>
      </c>
      <c r="K38" s="93"/>
      <c r="L38" s="93"/>
      <c r="M38" s="93"/>
      <c r="N38" s="93"/>
      <c r="O38" s="93"/>
      <c r="P38" s="93"/>
      <c r="Q38" s="93"/>
      <c r="R38" s="49"/>
    </row>
    <row r="39" spans="2:18" outlineLevel="2" x14ac:dyDescent="0.3">
      <c r="B39" s="49"/>
      <c r="C39" s="215"/>
      <c r="D39" s="147" t="s">
        <v>130</v>
      </c>
      <c r="E39" s="98" t="s">
        <v>120</v>
      </c>
      <c r="F39" s="49"/>
      <c r="G39" s="92" t="s">
        <v>52</v>
      </c>
      <c r="H39" s="49"/>
      <c r="I39" s="259">
        <f>'2-Bilant_Solicitant'!G150</f>
        <v>0</v>
      </c>
      <c r="J39" s="259">
        <f>'2-Bilant_Solicitant'!H150</f>
        <v>0</v>
      </c>
      <c r="K39" s="93"/>
      <c r="L39" s="93"/>
      <c r="M39" s="93"/>
      <c r="N39" s="93"/>
      <c r="O39" s="93"/>
      <c r="P39" s="93"/>
      <c r="Q39" s="93"/>
      <c r="R39" s="49"/>
    </row>
    <row r="40" spans="2:18" outlineLevel="2" x14ac:dyDescent="0.3">
      <c r="B40" s="49"/>
      <c r="C40" s="215">
        <v>9</v>
      </c>
      <c r="D40" s="147" t="s">
        <v>131</v>
      </c>
      <c r="E40" s="98" t="s">
        <v>121</v>
      </c>
      <c r="F40" s="49"/>
      <c r="G40" s="92" t="s">
        <v>52</v>
      </c>
      <c r="H40" s="49"/>
      <c r="I40" s="259">
        <f>'2-Bilant_Solicitant'!G151</f>
        <v>0</v>
      </c>
      <c r="J40" s="259">
        <f>'2-Bilant_Solicitant'!H151</f>
        <v>0</v>
      </c>
      <c r="K40" s="93"/>
      <c r="L40" s="93"/>
      <c r="M40" s="93"/>
      <c r="N40" s="93"/>
      <c r="O40" s="93"/>
      <c r="P40" s="93"/>
      <c r="Q40" s="93"/>
      <c r="R40" s="49"/>
    </row>
    <row r="41" spans="2:18" outlineLevel="2" x14ac:dyDescent="0.3">
      <c r="B41" s="49"/>
      <c r="C41" s="215"/>
      <c r="D41" s="218" t="s">
        <v>395</v>
      </c>
      <c r="E41" s="219"/>
      <c r="F41" s="220"/>
      <c r="G41" s="221" t="s">
        <v>396</v>
      </c>
      <c r="H41" s="49"/>
      <c r="I41" s="222"/>
      <c r="J41" s="222"/>
      <c r="K41" s="222"/>
      <c r="L41" s="222"/>
      <c r="M41" s="222"/>
      <c r="N41" s="222"/>
      <c r="O41" s="222"/>
      <c r="P41" s="222"/>
      <c r="Q41" s="222"/>
      <c r="R41" s="49"/>
    </row>
    <row r="42" spans="2:18" outlineLevel="2" x14ac:dyDescent="0.3">
      <c r="B42" s="49"/>
      <c r="C42" s="215">
        <v>10</v>
      </c>
      <c r="D42" s="147" t="s">
        <v>132</v>
      </c>
      <c r="E42" s="98" t="s">
        <v>121</v>
      </c>
      <c r="F42" s="49"/>
      <c r="G42" s="92" t="s">
        <v>52</v>
      </c>
      <c r="H42" s="49"/>
      <c r="I42" s="259">
        <f>I43-I44</f>
        <v>0</v>
      </c>
      <c r="J42" s="259">
        <f t="shared" ref="J42:Q42" si="4">J43-J44</f>
        <v>0</v>
      </c>
      <c r="K42" s="259">
        <f t="shared" si="4"/>
        <v>0</v>
      </c>
      <c r="L42" s="259">
        <f t="shared" si="4"/>
        <v>0</v>
      </c>
      <c r="M42" s="259">
        <f t="shared" si="4"/>
        <v>0</v>
      </c>
      <c r="N42" s="259">
        <f t="shared" si="4"/>
        <v>0</v>
      </c>
      <c r="O42" s="259">
        <f t="shared" si="4"/>
        <v>0</v>
      </c>
      <c r="P42" s="259">
        <f t="shared" si="4"/>
        <v>0</v>
      </c>
      <c r="Q42" s="259">
        <f t="shared" si="4"/>
        <v>0</v>
      </c>
      <c r="R42" s="49"/>
    </row>
    <row r="43" spans="2:18" outlineLevel="2" x14ac:dyDescent="0.3">
      <c r="B43" s="49"/>
      <c r="C43" s="215"/>
      <c r="D43" s="147" t="s">
        <v>133</v>
      </c>
      <c r="E43" s="98" t="s">
        <v>121</v>
      </c>
      <c r="F43" s="49"/>
      <c r="G43" s="92" t="s">
        <v>52</v>
      </c>
      <c r="H43" s="49"/>
      <c r="I43" s="259">
        <f>'2-Bilant_Solicitant'!G155</f>
        <v>0</v>
      </c>
      <c r="J43" s="259">
        <f>'2-Bilant_Solicitant'!H155</f>
        <v>0</v>
      </c>
      <c r="K43" s="259">
        <f>'1-Inputuri'!L81+'1-Inputuri'!L83+'1-Inputuri'!L118+'1-Inputuri'!L120</f>
        <v>0</v>
      </c>
      <c r="L43" s="259">
        <f>'1-Inputuri'!M81+'1-Inputuri'!M83+'1-Inputuri'!M118+'1-Inputuri'!M120</f>
        <v>0</v>
      </c>
      <c r="M43" s="259">
        <f>'1-Inputuri'!N81+'1-Inputuri'!N83+'1-Inputuri'!N118+'1-Inputuri'!N120</f>
        <v>0</v>
      </c>
      <c r="N43" s="259">
        <f>'1-Inputuri'!O81+'1-Inputuri'!O83+'1-Inputuri'!O118+'1-Inputuri'!O120</f>
        <v>0</v>
      </c>
      <c r="O43" s="259">
        <f>'1-Inputuri'!P81+'1-Inputuri'!P83+'1-Inputuri'!P118+'1-Inputuri'!P120</f>
        <v>0</v>
      </c>
      <c r="P43" s="259">
        <f>'1-Inputuri'!Q81+'1-Inputuri'!Q83+'1-Inputuri'!Q118+'1-Inputuri'!Q120</f>
        <v>0</v>
      </c>
      <c r="Q43" s="259">
        <f>'1-Inputuri'!R81+'1-Inputuri'!R83+'1-Inputuri'!R118+'1-Inputuri'!R120</f>
        <v>0</v>
      </c>
      <c r="R43" s="49"/>
    </row>
    <row r="44" spans="2:18" outlineLevel="2" x14ac:dyDescent="0.3">
      <c r="B44" s="49"/>
      <c r="C44" s="215"/>
      <c r="D44" s="147" t="s">
        <v>134</v>
      </c>
      <c r="E44" s="98" t="s">
        <v>120</v>
      </c>
      <c r="F44" s="49"/>
      <c r="G44" s="92" t="s">
        <v>52</v>
      </c>
      <c r="H44" s="49"/>
      <c r="I44" s="259">
        <f>'2-Bilant_Solicitant'!G156</f>
        <v>0</v>
      </c>
      <c r="J44" s="259">
        <f>'2-Bilant_Solicitant'!H156</f>
        <v>0</v>
      </c>
      <c r="K44" s="93"/>
      <c r="L44" s="93"/>
      <c r="M44" s="93"/>
      <c r="N44" s="93"/>
      <c r="O44" s="93"/>
      <c r="P44" s="93"/>
      <c r="Q44" s="93"/>
      <c r="R44" s="49"/>
    </row>
    <row r="45" spans="2:18" outlineLevel="2" x14ac:dyDescent="0.3">
      <c r="B45" s="49"/>
      <c r="C45" s="215"/>
      <c r="D45" s="147" t="s">
        <v>135</v>
      </c>
      <c r="E45" s="98" t="s">
        <v>121</v>
      </c>
      <c r="F45" s="49"/>
      <c r="G45" s="92" t="s">
        <v>52</v>
      </c>
      <c r="H45" s="49"/>
      <c r="I45" s="259">
        <f>I46-I47</f>
        <v>0</v>
      </c>
      <c r="J45" s="259">
        <f t="shared" ref="J45:Q45" si="5">J46-J47</f>
        <v>0</v>
      </c>
      <c r="K45" s="259">
        <f t="shared" si="5"/>
        <v>0</v>
      </c>
      <c r="L45" s="259">
        <f t="shared" si="5"/>
        <v>0</v>
      </c>
      <c r="M45" s="259">
        <f t="shared" si="5"/>
        <v>0</v>
      </c>
      <c r="N45" s="259">
        <f t="shared" si="5"/>
        <v>0</v>
      </c>
      <c r="O45" s="259">
        <f t="shared" si="5"/>
        <v>0</v>
      </c>
      <c r="P45" s="259">
        <f t="shared" si="5"/>
        <v>0</v>
      </c>
      <c r="Q45" s="259">
        <f t="shared" si="5"/>
        <v>0</v>
      </c>
      <c r="R45" s="49"/>
    </row>
    <row r="46" spans="2:18" outlineLevel="2" x14ac:dyDescent="0.3">
      <c r="B46" s="49"/>
      <c r="C46" s="215"/>
      <c r="D46" s="147" t="s">
        <v>133</v>
      </c>
      <c r="E46" s="98" t="s">
        <v>121</v>
      </c>
      <c r="F46" s="49"/>
      <c r="G46" s="92" t="s">
        <v>52</v>
      </c>
      <c r="H46" s="49"/>
      <c r="I46" s="259">
        <f>'2-Bilant_Solicitant'!G158</f>
        <v>0</v>
      </c>
      <c r="J46" s="259">
        <f>'2-Bilant_Solicitant'!H158</f>
        <v>0</v>
      </c>
      <c r="K46" s="93"/>
      <c r="L46" s="93"/>
      <c r="M46" s="93"/>
      <c r="N46" s="93"/>
      <c r="O46" s="93"/>
      <c r="P46" s="93"/>
      <c r="Q46" s="93"/>
      <c r="R46" s="49"/>
    </row>
    <row r="47" spans="2:18" outlineLevel="2" x14ac:dyDescent="0.3">
      <c r="B47" s="49"/>
      <c r="C47" s="215"/>
      <c r="D47" s="147" t="s">
        <v>134</v>
      </c>
      <c r="E47" s="98" t="s">
        <v>120</v>
      </c>
      <c r="F47" s="49"/>
      <c r="G47" s="92" t="s">
        <v>52</v>
      </c>
      <c r="H47" s="49"/>
      <c r="I47" s="259">
        <f>'2-Bilant_Solicitant'!G159</f>
        <v>0</v>
      </c>
      <c r="J47" s="259">
        <f>'2-Bilant_Solicitant'!H159</f>
        <v>0</v>
      </c>
      <c r="K47" s="93"/>
      <c r="L47" s="93"/>
      <c r="M47" s="93"/>
      <c r="N47" s="93"/>
      <c r="O47" s="93"/>
      <c r="P47" s="93"/>
      <c r="Q47" s="93"/>
      <c r="R47" s="49"/>
    </row>
    <row r="48" spans="2:18" outlineLevel="2" x14ac:dyDescent="0.3">
      <c r="B48" s="49"/>
      <c r="C48" s="215">
        <v>11</v>
      </c>
      <c r="D48" s="147" t="s">
        <v>478</v>
      </c>
      <c r="E48" s="98" t="s">
        <v>121</v>
      </c>
      <c r="F48" s="49"/>
      <c r="G48" s="92" t="s">
        <v>52</v>
      </c>
      <c r="H48" s="49"/>
      <c r="I48" s="259">
        <f>'2-Bilant_Solicitant'!G160</f>
        <v>0</v>
      </c>
      <c r="J48" s="259">
        <f>'2-Bilant_Solicitant'!H160</f>
        <v>0</v>
      </c>
      <c r="K48" s="93"/>
      <c r="L48" s="93"/>
      <c r="M48" s="93"/>
      <c r="N48" s="93"/>
      <c r="O48" s="93"/>
      <c r="P48" s="93"/>
      <c r="Q48" s="93"/>
      <c r="R48" s="49"/>
    </row>
    <row r="49" spans="2:18" outlineLevel="2" x14ac:dyDescent="0.3">
      <c r="B49" s="49"/>
      <c r="C49" s="215"/>
      <c r="D49" s="322" t="s">
        <v>73</v>
      </c>
      <c r="E49" s="98" t="s">
        <v>121</v>
      </c>
      <c r="F49" s="49"/>
      <c r="G49" s="92" t="s">
        <v>52</v>
      </c>
      <c r="H49" s="49"/>
      <c r="I49" s="329"/>
      <c r="J49" s="329"/>
      <c r="K49" s="259">
        <f>'1-Inputuri'!L62</f>
        <v>0</v>
      </c>
      <c r="L49" s="259">
        <f>'1-Inputuri'!M62</f>
        <v>0</v>
      </c>
      <c r="M49" s="259"/>
      <c r="N49" s="259"/>
      <c r="O49" s="259"/>
      <c r="P49" s="259"/>
      <c r="Q49" s="259"/>
      <c r="R49" s="49"/>
    </row>
    <row r="50" spans="2:18" outlineLevel="2" x14ac:dyDescent="0.3">
      <c r="B50" s="49"/>
      <c r="C50" s="215"/>
      <c r="D50" s="434" t="s">
        <v>136</v>
      </c>
      <c r="E50" s="435"/>
      <c r="F50" s="49"/>
      <c r="G50" s="92" t="s">
        <v>52</v>
      </c>
      <c r="H50" s="49"/>
      <c r="I50" s="260">
        <f t="shared" ref="I50:Q50" si="6">I35+I36+I37+I38-I39+I40+I42+I45+I48</f>
        <v>0</v>
      </c>
      <c r="J50" s="260">
        <f t="shared" si="6"/>
        <v>0</v>
      </c>
      <c r="K50" s="260">
        <f t="shared" si="6"/>
        <v>0</v>
      </c>
      <c r="L50" s="260">
        <f t="shared" si="6"/>
        <v>0</v>
      </c>
      <c r="M50" s="260">
        <f t="shared" si="6"/>
        <v>0</v>
      </c>
      <c r="N50" s="260">
        <f t="shared" si="6"/>
        <v>0</v>
      </c>
      <c r="O50" s="260">
        <f t="shared" si="6"/>
        <v>0</v>
      </c>
      <c r="P50" s="260">
        <f t="shared" si="6"/>
        <v>0</v>
      </c>
      <c r="Q50" s="260">
        <f t="shared" si="6"/>
        <v>0</v>
      </c>
      <c r="R50" s="49"/>
    </row>
    <row r="51" spans="2:18" outlineLevel="2" x14ac:dyDescent="0.3">
      <c r="B51" s="49"/>
      <c r="C51" s="215"/>
      <c r="D51" s="436" t="s">
        <v>138</v>
      </c>
      <c r="E51" s="437"/>
      <c r="F51" s="58"/>
      <c r="G51" s="92" t="s">
        <v>52</v>
      </c>
      <c r="H51" s="49"/>
      <c r="I51" s="260">
        <f t="shared" ref="I51:Q51" si="7">IF(I34&gt;=I50,I34-I50,0)</f>
        <v>0</v>
      </c>
      <c r="J51" s="260">
        <f t="shared" si="7"/>
        <v>0</v>
      </c>
      <c r="K51" s="260">
        <f t="shared" si="7"/>
        <v>0</v>
      </c>
      <c r="L51" s="260">
        <f t="shared" si="7"/>
        <v>0</v>
      </c>
      <c r="M51" s="260">
        <f t="shared" si="7"/>
        <v>0</v>
      </c>
      <c r="N51" s="260">
        <f t="shared" si="7"/>
        <v>0</v>
      </c>
      <c r="O51" s="260">
        <f t="shared" si="7"/>
        <v>0</v>
      </c>
      <c r="P51" s="260">
        <f t="shared" si="7"/>
        <v>0</v>
      </c>
      <c r="Q51" s="260">
        <f t="shared" si="7"/>
        <v>0</v>
      </c>
      <c r="R51" s="49"/>
    </row>
    <row r="52" spans="2:18" outlineLevel="2" x14ac:dyDescent="0.3">
      <c r="B52" s="49"/>
      <c r="C52" s="215"/>
      <c r="D52" s="436" t="s">
        <v>137</v>
      </c>
      <c r="E52" s="437"/>
      <c r="F52" s="49"/>
      <c r="G52" s="92" t="s">
        <v>52</v>
      </c>
      <c r="H52" s="49"/>
      <c r="I52" s="260">
        <f t="shared" ref="I52:Q52" si="8">IF(I34&gt;=I50,0,I50-I34)</f>
        <v>0</v>
      </c>
      <c r="J52" s="260">
        <f t="shared" si="8"/>
        <v>0</v>
      </c>
      <c r="K52" s="260">
        <f t="shared" si="8"/>
        <v>0</v>
      </c>
      <c r="L52" s="260">
        <f t="shared" si="8"/>
        <v>0</v>
      </c>
      <c r="M52" s="260">
        <f t="shared" si="8"/>
        <v>0</v>
      </c>
      <c r="N52" s="260">
        <f t="shared" si="8"/>
        <v>0</v>
      </c>
      <c r="O52" s="260">
        <f t="shared" si="8"/>
        <v>0</v>
      </c>
      <c r="P52" s="260">
        <f t="shared" si="8"/>
        <v>0</v>
      </c>
      <c r="Q52" s="260">
        <f t="shared" si="8"/>
        <v>0</v>
      </c>
      <c r="R52" s="49"/>
    </row>
    <row r="53" spans="2:18" outlineLevel="2" x14ac:dyDescent="0.3">
      <c r="B53" s="49"/>
      <c r="C53" s="215">
        <v>12</v>
      </c>
      <c r="D53" s="147" t="s">
        <v>139</v>
      </c>
      <c r="E53" s="98" t="s">
        <v>120</v>
      </c>
      <c r="F53" s="49"/>
      <c r="G53" s="92" t="s">
        <v>52</v>
      </c>
      <c r="H53" s="49"/>
      <c r="I53" s="259">
        <f>'2-Bilant_Solicitant'!G174</f>
        <v>0</v>
      </c>
      <c r="J53" s="259">
        <f>'2-Bilant_Solicitant'!H174</f>
        <v>0</v>
      </c>
      <c r="K53" s="93"/>
      <c r="L53" s="93"/>
      <c r="M53" s="93"/>
      <c r="N53" s="93"/>
      <c r="O53" s="93"/>
      <c r="P53" s="93"/>
      <c r="Q53" s="93"/>
      <c r="R53" s="49"/>
    </row>
    <row r="54" spans="2:18" outlineLevel="2" x14ac:dyDescent="0.3">
      <c r="B54" s="49"/>
      <c r="C54" s="215">
        <v>13</v>
      </c>
      <c r="D54" s="147" t="s">
        <v>140</v>
      </c>
      <c r="E54" s="98" t="s">
        <v>120</v>
      </c>
      <c r="F54" s="49"/>
      <c r="G54" s="92" t="s">
        <v>52</v>
      </c>
      <c r="H54" s="49"/>
      <c r="I54" s="259">
        <f>'2-Bilant_Solicitant'!G175</f>
        <v>0</v>
      </c>
      <c r="J54" s="259">
        <f>'2-Bilant_Solicitant'!H175</f>
        <v>0</v>
      </c>
      <c r="K54" s="93"/>
      <c r="L54" s="93"/>
      <c r="M54" s="93"/>
      <c r="N54" s="93"/>
      <c r="O54" s="93"/>
      <c r="P54" s="93"/>
      <c r="Q54" s="93"/>
      <c r="R54" s="49"/>
    </row>
    <row r="55" spans="2:18" outlineLevel="2" x14ac:dyDescent="0.3">
      <c r="B55" s="49"/>
      <c r="C55" s="215">
        <v>14</v>
      </c>
      <c r="D55" s="147" t="s">
        <v>141</v>
      </c>
      <c r="E55" s="98" t="s">
        <v>120</v>
      </c>
      <c r="F55" s="49"/>
      <c r="G55" s="92" t="s">
        <v>52</v>
      </c>
      <c r="H55" s="49"/>
      <c r="I55" s="259">
        <f>'2-Bilant_Solicitant'!G176</f>
        <v>0</v>
      </c>
      <c r="J55" s="259">
        <f>'2-Bilant_Solicitant'!H176</f>
        <v>0</v>
      </c>
      <c r="K55" s="93"/>
      <c r="L55" s="93"/>
      <c r="M55" s="93"/>
      <c r="N55" s="93"/>
      <c r="O55" s="93"/>
      <c r="P55" s="93"/>
      <c r="Q55" s="93"/>
      <c r="R55" s="49"/>
    </row>
    <row r="56" spans="2:18" outlineLevel="2" x14ac:dyDescent="0.3">
      <c r="B56" s="49"/>
      <c r="C56" s="215">
        <v>15</v>
      </c>
      <c r="D56" s="147" t="s">
        <v>142</v>
      </c>
      <c r="E56" s="98" t="s">
        <v>120</v>
      </c>
      <c r="F56" s="49"/>
      <c r="G56" s="92" t="s">
        <v>52</v>
      </c>
      <c r="H56" s="49"/>
      <c r="I56" s="259">
        <f>'2-Bilant_Solicitant'!G177</f>
        <v>0</v>
      </c>
      <c r="J56" s="259">
        <f>'2-Bilant_Solicitant'!H177</f>
        <v>0</v>
      </c>
      <c r="K56" s="93"/>
      <c r="L56" s="93"/>
      <c r="M56" s="93"/>
      <c r="N56" s="93"/>
      <c r="O56" s="93"/>
      <c r="P56" s="93"/>
      <c r="Q56" s="93"/>
      <c r="R56" s="49"/>
    </row>
    <row r="57" spans="2:18" outlineLevel="2" x14ac:dyDescent="0.3">
      <c r="B57" s="49"/>
      <c r="C57" s="215"/>
      <c r="D57" s="434" t="s">
        <v>143</v>
      </c>
      <c r="E57" s="435"/>
      <c r="F57" s="49"/>
      <c r="G57" s="92" t="s">
        <v>52</v>
      </c>
      <c r="H57" s="49"/>
      <c r="I57" s="260">
        <f>I53+I54+I55+I56</f>
        <v>0</v>
      </c>
      <c r="J57" s="260">
        <f t="shared" ref="J57:Q57" si="9">J53+J54+J55+J56</f>
        <v>0</v>
      </c>
      <c r="K57" s="260">
        <f t="shared" si="9"/>
        <v>0</v>
      </c>
      <c r="L57" s="260">
        <f t="shared" si="9"/>
        <v>0</v>
      </c>
      <c r="M57" s="260">
        <f t="shared" si="9"/>
        <v>0</v>
      </c>
      <c r="N57" s="260">
        <f t="shared" si="9"/>
        <v>0</v>
      </c>
      <c r="O57" s="260">
        <f t="shared" si="9"/>
        <v>0</v>
      </c>
      <c r="P57" s="260">
        <f t="shared" si="9"/>
        <v>0</v>
      </c>
      <c r="Q57" s="260">
        <f t="shared" si="9"/>
        <v>0</v>
      </c>
      <c r="R57" s="49"/>
    </row>
    <row r="58" spans="2:18" ht="25.5" outlineLevel="2" x14ac:dyDescent="0.3">
      <c r="B58" s="49"/>
      <c r="C58" s="215">
        <v>16</v>
      </c>
      <c r="D58" s="147" t="s">
        <v>144</v>
      </c>
      <c r="E58" s="98"/>
      <c r="F58" s="49"/>
      <c r="G58" s="92" t="s">
        <v>52</v>
      </c>
      <c r="H58" s="49"/>
      <c r="I58" s="259">
        <f>I59-I60</f>
        <v>0</v>
      </c>
      <c r="J58" s="259">
        <f t="shared" ref="J58:Q58" si="10">J59-J60</f>
        <v>0</v>
      </c>
      <c r="K58" s="259">
        <f t="shared" si="10"/>
        <v>0</v>
      </c>
      <c r="L58" s="259">
        <f t="shared" si="10"/>
        <v>0</v>
      </c>
      <c r="M58" s="259">
        <f t="shared" si="10"/>
        <v>0</v>
      </c>
      <c r="N58" s="259">
        <f t="shared" si="10"/>
        <v>0</v>
      </c>
      <c r="O58" s="259">
        <f t="shared" si="10"/>
        <v>0</v>
      </c>
      <c r="P58" s="259">
        <f t="shared" si="10"/>
        <v>0</v>
      </c>
      <c r="Q58" s="259">
        <f t="shared" si="10"/>
        <v>0</v>
      </c>
      <c r="R58" s="49"/>
    </row>
    <row r="59" spans="2:18" outlineLevel="2" x14ac:dyDescent="0.3">
      <c r="B59" s="49"/>
      <c r="C59" s="215"/>
      <c r="D59" s="147" t="s">
        <v>133</v>
      </c>
      <c r="E59" s="98" t="s">
        <v>121</v>
      </c>
      <c r="F59" s="49"/>
      <c r="G59" s="92" t="s">
        <v>52</v>
      </c>
      <c r="H59" s="49"/>
      <c r="I59" s="259">
        <f>'2-Bilant_Solicitant'!G180</f>
        <v>0</v>
      </c>
      <c r="J59" s="259">
        <f>'2-Bilant_Solicitant'!H180</f>
        <v>0</v>
      </c>
      <c r="K59" s="93"/>
      <c r="L59" s="93"/>
      <c r="M59" s="93"/>
      <c r="N59" s="93"/>
      <c r="O59" s="93"/>
      <c r="P59" s="93"/>
      <c r="Q59" s="93"/>
      <c r="R59" s="49"/>
    </row>
    <row r="60" spans="2:18" outlineLevel="2" x14ac:dyDescent="0.3">
      <c r="B60" s="49"/>
      <c r="C60" s="215"/>
      <c r="D60" s="147" t="s">
        <v>134</v>
      </c>
      <c r="E60" s="98" t="s">
        <v>120</v>
      </c>
      <c r="F60" s="49"/>
      <c r="G60" s="92" t="s">
        <v>52</v>
      </c>
      <c r="H60" s="49"/>
      <c r="I60" s="259">
        <f>'2-Bilant_Solicitant'!G181</f>
        <v>0</v>
      </c>
      <c r="J60" s="259">
        <f>'2-Bilant_Solicitant'!H181</f>
        <v>0</v>
      </c>
      <c r="K60" s="93"/>
      <c r="L60" s="93"/>
      <c r="M60" s="93"/>
      <c r="N60" s="93"/>
      <c r="O60" s="93"/>
      <c r="P60" s="93"/>
      <c r="Q60" s="93"/>
      <c r="R60" s="49"/>
    </row>
    <row r="61" spans="2:18" outlineLevel="2" x14ac:dyDescent="0.3">
      <c r="B61" s="49"/>
      <c r="C61" s="215">
        <v>17</v>
      </c>
      <c r="D61" s="147" t="s">
        <v>145</v>
      </c>
      <c r="E61" s="98" t="s">
        <v>121</v>
      </c>
      <c r="F61" s="49"/>
      <c r="G61" s="92" t="s">
        <v>52</v>
      </c>
      <c r="H61" s="49"/>
      <c r="I61" s="259">
        <f>'2-Bilant_Solicitant'!G182</f>
        <v>0</v>
      </c>
      <c r="J61" s="259">
        <f>'2-Bilant_Solicitant'!H182</f>
        <v>0</v>
      </c>
      <c r="K61" s="259">
        <f>IF(ISERROR('1-Inputuri'!L137+'1-Inputuri'!L142),0,'1-Inputuri'!L137+'1-Inputuri'!L142)</f>
        <v>0</v>
      </c>
      <c r="L61" s="259">
        <f>IF(ISERROR('1-Inputuri'!M137+'1-Inputuri'!M142),0,'1-Inputuri'!M137+'1-Inputuri'!M142)</f>
        <v>0</v>
      </c>
      <c r="M61" s="259">
        <f>IF(ISERROR('1-Inputuri'!N137+'1-Inputuri'!N142),0,'1-Inputuri'!N137+'1-Inputuri'!N142)</f>
        <v>0</v>
      </c>
      <c r="N61" s="259">
        <f>IF(ISERROR('1-Inputuri'!O137+'1-Inputuri'!O142),0,'1-Inputuri'!O137+'1-Inputuri'!O142)</f>
        <v>0</v>
      </c>
      <c r="O61" s="259">
        <f>IF(ISERROR('1-Inputuri'!P137+'1-Inputuri'!P142),0,'1-Inputuri'!P137+'1-Inputuri'!P142)</f>
        <v>0</v>
      </c>
      <c r="P61" s="259">
        <f>IF(ISERROR('1-Inputuri'!Q137+'1-Inputuri'!Q142),0,'1-Inputuri'!Q137+'1-Inputuri'!Q142)</f>
        <v>0</v>
      </c>
      <c r="Q61" s="259">
        <f>IF(ISERROR('1-Inputuri'!R137+'1-Inputuri'!R142),0,'1-Inputuri'!R137+'1-Inputuri'!R142)</f>
        <v>0</v>
      </c>
      <c r="R61" s="49"/>
    </row>
    <row r="62" spans="2:18" outlineLevel="2" x14ac:dyDescent="0.3">
      <c r="B62" s="49"/>
      <c r="C62" s="215">
        <v>18</v>
      </c>
      <c r="D62" s="147" t="s">
        <v>146</v>
      </c>
      <c r="E62" s="98" t="s">
        <v>121</v>
      </c>
      <c r="F62" s="49"/>
      <c r="G62" s="92" t="s">
        <v>52</v>
      </c>
      <c r="H62" s="49"/>
      <c r="I62" s="259">
        <f>'2-Bilant_Solicitant'!G183</f>
        <v>0</v>
      </c>
      <c r="J62" s="259">
        <f>'2-Bilant_Solicitant'!H183</f>
        <v>0</v>
      </c>
      <c r="K62" s="93"/>
      <c r="L62" s="93"/>
      <c r="M62" s="93"/>
      <c r="N62" s="93"/>
      <c r="O62" s="93"/>
      <c r="P62" s="93"/>
      <c r="Q62" s="93"/>
      <c r="R62" s="49"/>
    </row>
    <row r="63" spans="2:18" outlineLevel="2" x14ac:dyDescent="0.3">
      <c r="B63" s="49"/>
      <c r="C63" s="215"/>
      <c r="D63" s="434" t="s">
        <v>147</v>
      </c>
      <c r="E63" s="435"/>
      <c r="F63" s="49"/>
      <c r="G63" s="92" t="s">
        <v>52</v>
      </c>
      <c r="H63" s="49"/>
      <c r="I63" s="260">
        <f>I58+I61+I62</f>
        <v>0</v>
      </c>
      <c r="J63" s="260">
        <f t="shared" ref="J63" si="11">J58+J61+J62</f>
        <v>0</v>
      </c>
      <c r="K63" s="260">
        <f>IF(ISERROR(K58+K61+K62),"",K58+K61+K62)</f>
        <v>0</v>
      </c>
      <c r="L63" s="260">
        <f t="shared" ref="L63:Q63" si="12">IF(ISERROR(L58+L61+L62),"",L58+L61+L62)</f>
        <v>0</v>
      </c>
      <c r="M63" s="260">
        <f t="shared" si="12"/>
        <v>0</v>
      </c>
      <c r="N63" s="260">
        <f t="shared" si="12"/>
        <v>0</v>
      </c>
      <c r="O63" s="260">
        <f t="shared" si="12"/>
        <v>0</v>
      </c>
      <c r="P63" s="260">
        <f t="shared" si="12"/>
        <v>0</v>
      </c>
      <c r="Q63" s="260">
        <f t="shared" si="12"/>
        <v>0</v>
      </c>
      <c r="R63" s="49"/>
    </row>
    <row r="64" spans="2:18" outlineLevel="2" x14ac:dyDescent="0.3">
      <c r="B64" s="49"/>
      <c r="C64" s="215"/>
      <c r="D64" s="436" t="s">
        <v>148</v>
      </c>
      <c r="E64" s="437"/>
      <c r="F64" s="49"/>
      <c r="G64" s="92" t="s">
        <v>52</v>
      </c>
      <c r="H64" s="49"/>
      <c r="I64" s="260">
        <f>IF(I57&gt;=I63,I57-I63,0)</f>
        <v>0</v>
      </c>
      <c r="J64" s="260">
        <f t="shared" ref="J64:Q64" si="13">IF(J57&gt;=J63,J57-J63,0)</f>
        <v>0</v>
      </c>
      <c r="K64" s="260">
        <f t="shared" si="13"/>
        <v>0</v>
      </c>
      <c r="L64" s="260">
        <f t="shared" si="13"/>
        <v>0</v>
      </c>
      <c r="M64" s="260">
        <f t="shared" si="13"/>
        <v>0</v>
      </c>
      <c r="N64" s="260">
        <f t="shared" si="13"/>
        <v>0</v>
      </c>
      <c r="O64" s="260">
        <f t="shared" si="13"/>
        <v>0</v>
      </c>
      <c r="P64" s="260">
        <f t="shared" si="13"/>
        <v>0</v>
      </c>
      <c r="Q64" s="260">
        <f t="shared" si="13"/>
        <v>0</v>
      </c>
      <c r="R64" s="49"/>
    </row>
    <row r="65" spans="2:18" outlineLevel="2" x14ac:dyDescent="0.3">
      <c r="B65" s="49"/>
      <c r="C65" s="215"/>
      <c r="D65" s="436" t="s">
        <v>149</v>
      </c>
      <c r="E65" s="437"/>
      <c r="F65" s="49"/>
      <c r="G65" s="92" t="s">
        <v>52</v>
      </c>
      <c r="H65" s="49"/>
      <c r="I65" s="260">
        <f>IF(I57&gt;=I63,0,I63-I57)</f>
        <v>0</v>
      </c>
      <c r="J65" s="260">
        <f t="shared" ref="J65" si="14">IF(J57&gt;=J63,0,J63-J57)</f>
        <v>0</v>
      </c>
      <c r="K65" s="260">
        <f>IF(K57&gt;=K63,0,K63-K57)</f>
        <v>0</v>
      </c>
      <c r="L65" s="260">
        <f t="shared" ref="L65:Q65" si="15">IF(L57&gt;=L63,0,L63-L57)</f>
        <v>0</v>
      </c>
      <c r="M65" s="260">
        <f t="shared" si="15"/>
        <v>0</v>
      </c>
      <c r="N65" s="260">
        <f t="shared" si="15"/>
        <v>0</v>
      </c>
      <c r="O65" s="260">
        <f t="shared" si="15"/>
        <v>0</v>
      </c>
      <c r="P65" s="260">
        <f t="shared" si="15"/>
        <v>0</v>
      </c>
      <c r="Q65" s="260">
        <f t="shared" si="15"/>
        <v>0</v>
      </c>
      <c r="R65" s="49"/>
    </row>
    <row r="66" spans="2:18" outlineLevel="2" x14ac:dyDescent="0.3">
      <c r="B66" s="49"/>
      <c r="C66" s="215"/>
      <c r="D66" s="434" t="s">
        <v>150</v>
      </c>
      <c r="E66" s="435"/>
      <c r="F66" s="49"/>
      <c r="G66" s="92" t="s">
        <v>52</v>
      </c>
      <c r="H66" s="49"/>
      <c r="I66" s="260">
        <f t="shared" ref="I66:Q66" si="16">I34+I57</f>
        <v>0</v>
      </c>
      <c r="J66" s="260">
        <f t="shared" si="16"/>
        <v>0</v>
      </c>
      <c r="K66" s="260">
        <f t="shared" si="16"/>
        <v>0</v>
      </c>
      <c r="L66" s="260">
        <f t="shared" si="16"/>
        <v>0</v>
      </c>
      <c r="M66" s="260">
        <f t="shared" si="16"/>
        <v>0</v>
      </c>
      <c r="N66" s="260">
        <f t="shared" si="16"/>
        <v>0</v>
      </c>
      <c r="O66" s="260">
        <f t="shared" si="16"/>
        <v>0</v>
      </c>
      <c r="P66" s="260">
        <f t="shared" si="16"/>
        <v>0</v>
      </c>
      <c r="Q66" s="260">
        <f t="shared" si="16"/>
        <v>0</v>
      </c>
      <c r="R66" s="49"/>
    </row>
    <row r="67" spans="2:18" outlineLevel="2" x14ac:dyDescent="0.3">
      <c r="B67" s="49"/>
      <c r="C67" s="215"/>
      <c r="D67" s="434" t="s">
        <v>151</v>
      </c>
      <c r="E67" s="435"/>
      <c r="F67" s="49"/>
      <c r="G67" s="92" t="s">
        <v>52</v>
      </c>
      <c r="H67" s="49"/>
      <c r="I67" s="260">
        <f>I50+I63</f>
        <v>0</v>
      </c>
      <c r="J67" s="260">
        <f t="shared" ref="J67:Q67" si="17">J50+J63</f>
        <v>0</v>
      </c>
      <c r="K67" s="260">
        <f t="shared" si="17"/>
        <v>0</v>
      </c>
      <c r="L67" s="260">
        <f t="shared" si="17"/>
        <v>0</v>
      </c>
      <c r="M67" s="260">
        <f t="shared" si="17"/>
        <v>0</v>
      </c>
      <c r="N67" s="260">
        <f t="shared" si="17"/>
        <v>0</v>
      </c>
      <c r="O67" s="260">
        <f t="shared" si="17"/>
        <v>0</v>
      </c>
      <c r="P67" s="260">
        <f t="shared" si="17"/>
        <v>0</v>
      </c>
      <c r="Q67" s="260">
        <f t="shared" si="17"/>
        <v>0</v>
      </c>
      <c r="R67" s="49"/>
    </row>
    <row r="68" spans="2:18" outlineLevel="2" x14ac:dyDescent="0.3">
      <c r="B68" s="49"/>
      <c r="C68" s="215"/>
      <c r="D68" s="436" t="s">
        <v>476</v>
      </c>
      <c r="E68" s="437"/>
      <c r="F68" s="49"/>
      <c r="G68" s="92" t="s">
        <v>52</v>
      </c>
      <c r="H68" s="49"/>
      <c r="I68" s="260">
        <f>I66-I67</f>
        <v>0</v>
      </c>
      <c r="J68" s="260">
        <f t="shared" ref="J68:Q68" si="18">J66-J67</f>
        <v>0</v>
      </c>
      <c r="K68" s="260">
        <f t="shared" si="18"/>
        <v>0</v>
      </c>
      <c r="L68" s="260">
        <f t="shared" si="18"/>
        <v>0</v>
      </c>
      <c r="M68" s="260">
        <f t="shared" si="18"/>
        <v>0</v>
      </c>
      <c r="N68" s="260">
        <f t="shared" si="18"/>
        <v>0</v>
      </c>
      <c r="O68" s="260">
        <f t="shared" si="18"/>
        <v>0</v>
      </c>
      <c r="P68" s="260">
        <f t="shared" si="18"/>
        <v>0</v>
      </c>
      <c r="Q68" s="260">
        <f t="shared" si="18"/>
        <v>0</v>
      </c>
      <c r="R68" s="49"/>
    </row>
    <row r="69" spans="2:18" outlineLevel="2" x14ac:dyDescent="0.3">
      <c r="B69" s="49"/>
      <c r="C69" s="215">
        <v>19</v>
      </c>
      <c r="D69" s="147" t="s">
        <v>152</v>
      </c>
      <c r="E69" s="98" t="s">
        <v>121</v>
      </c>
      <c r="F69" s="49"/>
      <c r="G69" s="92" t="s">
        <v>52</v>
      </c>
      <c r="H69" s="49"/>
      <c r="I69" s="259">
        <f>'2-Bilant_Solicitant'!G193</f>
        <v>0</v>
      </c>
      <c r="J69" s="259">
        <f>'2-Bilant_Solicitant'!H193</f>
        <v>0</v>
      </c>
      <c r="K69" s="93"/>
      <c r="L69" s="93"/>
      <c r="M69" s="93"/>
      <c r="N69" s="93"/>
      <c r="O69" s="93"/>
      <c r="P69" s="93"/>
      <c r="Q69" s="93"/>
      <c r="R69" s="49"/>
    </row>
    <row r="70" spans="2:18" outlineLevel="2" x14ac:dyDescent="0.3">
      <c r="B70" s="49"/>
      <c r="C70" s="215">
        <v>20</v>
      </c>
      <c r="D70" s="147" t="s">
        <v>153</v>
      </c>
      <c r="E70" s="98" t="s">
        <v>121</v>
      </c>
      <c r="F70" s="49"/>
      <c r="G70" s="92" t="s">
        <v>52</v>
      </c>
      <c r="H70" s="49"/>
      <c r="I70" s="259">
        <f>'2-Bilant_Solicitant'!G194</f>
        <v>0</v>
      </c>
      <c r="J70" s="259">
        <f>'2-Bilant_Solicitant'!H194</f>
        <v>0</v>
      </c>
      <c r="K70" s="93"/>
      <c r="L70" s="93"/>
      <c r="M70" s="93"/>
      <c r="N70" s="93"/>
      <c r="O70" s="93"/>
      <c r="P70" s="93"/>
      <c r="Q70" s="93"/>
      <c r="R70" s="49"/>
    </row>
    <row r="71" spans="2:18" outlineLevel="2" x14ac:dyDescent="0.3">
      <c r="B71" s="49"/>
      <c r="C71" s="215">
        <v>21</v>
      </c>
      <c r="D71" s="147" t="s">
        <v>154</v>
      </c>
      <c r="E71" s="98" t="s">
        <v>121</v>
      </c>
      <c r="F71" s="49"/>
      <c r="G71" s="92" t="s">
        <v>52</v>
      </c>
      <c r="H71" s="49"/>
      <c r="I71" s="259">
        <f>'2-Bilant_Solicitant'!G195</f>
        <v>0</v>
      </c>
      <c r="J71" s="259">
        <f>'2-Bilant_Solicitant'!H195</f>
        <v>0</v>
      </c>
      <c r="K71" s="93"/>
      <c r="L71" s="93"/>
      <c r="M71" s="93"/>
      <c r="N71" s="93"/>
      <c r="O71" s="93"/>
      <c r="P71" s="93"/>
      <c r="Q71" s="93"/>
      <c r="R71" s="49"/>
    </row>
    <row r="72" spans="2:18" outlineLevel="2" x14ac:dyDescent="0.3">
      <c r="B72" s="49"/>
      <c r="C72" s="215"/>
      <c r="D72" s="436" t="s">
        <v>477</v>
      </c>
      <c r="E72" s="437"/>
      <c r="F72" s="49"/>
      <c r="G72" s="92" t="s">
        <v>52</v>
      </c>
      <c r="H72" s="49"/>
      <c r="I72" s="260">
        <f>I68-I69-I70-I71</f>
        <v>0</v>
      </c>
      <c r="J72" s="260">
        <f t="shared" ref="J72:Q72" si="19">J68-J69-J70-J71</f>
        <v>0</v>
      </c>
      <c r="K72" s="260">
        <f t="shared" si="19"/>
        <v>0</v>
      </c>
      <c r="L72" s="260">
        <f t="shared" si="19"/>
        <v>0</v>
      </c>
      <c r="M72" s="260">
        <f t="shared" si="19"/>
        <v>0</v>
      </c>
      <c r="N72" s="260">
        <f t="shared" si="19"/>
        <v>0</v>
      </c>
      <c r="O72" s="260">
        <f t="shared" si="19"/>
        <v>0</v>
      </c>
      <c r="P72" s="260">
        <f t="shared" si="19"/>
        <v>0</v>
      </c>
      <c r="Q72" s="260">
        <f t="shared" si="19"/>
        <v>0</v>
      </c>
      <c r="R72" s="49"/>
    </row>
    <row r="73" spans="2:18" outlineLevel="2" x14ac:dyDescent="0.3">
      <c r="B73" s="49"/>
      <c r="C73" s="81"/>
      <c r="D73" s="59"/>
      <c r="E73" s="70"/>
      <c r="F73" s="49"/>
      <c r="G73" s="70"/>
      <c r="H73" s="49"/>
      <c r="I73" s="49"/>
      <c r="J73" s="49"/>
      <c r="K73" s="49"/>
      <c r="L73" s="49"/>
      <c r="M73" s="49"/>
      <c r="N73" s="49"/>
      <c r="O73" s="49"/>
      <c r="P73" s="49"/>
      <c r="Q73" s="49"/>
      <c r="R73" s="49"/>
    </row>
    <row r="74" spans="2:18" x14ac:dyDescent="0.3">
      <c r="G74" s="50"/>
    </row>
    <row r="75" spans="2:18" x14ac:dyDescent="0.3">
      <c r="B75" s="49"/>
      <c r="C75" s="49"/>
      <c r="D75" s="49"/>
      <c r="E75" s="70"/>
      <c r="F75" s="49"/>
      <c r="G75" s="49"/>
      <c r="H75" s="49"/>
      <c r="I75" s="49"/>
      <c r="J75" s="49"/>
      <c r="K75" s="49"/>
      <c r="L75" s="49"/>
      <c r="M75" s="49"/>
      <c r="N75" s="49"/>
      <c r="O75" s="49"/>
      <c r="P75" s="49"/>
      <c r="Q75" s="49"/>
      <c r="R75" s="49"/>
    </row>
    <row r="76" spans="2:18" x14ac:dyDescent="0.3">
      <c r="B76" s="49"/>
      <c r="C76" s="49"/>
      <c r="D76" s="432" t="s">
        <v>393</v>
      </c>
      <c r="E76" s="433"/>
      <c r="F76" s="49"/>
      <c r="G76" s="92" t="s">
        <v>394</v>
      </c>
      <c r="H76" s="49"/>
      <c r="I76" s="327" t="str">
        <f>IFERROR(I22/I41,"")</f>
        <v/>
      </c>
      <c r="J76" s="327" t="str">
        <f>IFERROR(J22/J41,"")</f>
        <v/>
      </c>
      <c r="K76" s="327" t="str">
        <f t="shared" ref="K76:Q76" si="20">IFERROR(IF(K41&gt;$J$41,K22/K41,K22/$J$41),"")</f>
        <v/>
      </c>
      <c r="L76" s="327" t="str">
        <f t="shared" si="20"/>
        <v/>
      </c>
      <c r="M76" s="327" t="str">
        <f t="shared" si="20"/>
        <v/>
      </c>
      <c r="N76" s="327" t="str">
        <f t="shared" si="20"/>
        <v/>
      </c>
      <c r="O76" s="327" t="str">
        <f t="shared" si="20"/>
        <v/>
      </c>
      <c r="P76" s="327" t="str">
        <f t="shared" si="20"/>
        <v/>
      </c>
      <c r="Q76" s="327" t="str">
        <f t="shared" si="20"/>
        <v/>
      </c>
      <c r="R76" s="49"/>
    </row>
    <row r="77" spans="2:18" x14ac:dyDescent="0.3">
      <c r="B77" s="49"/>
      <c r="C77" s="49"/>
      <c r="D77" s="217"/>
      <c r="E77" s="217"/>
      <c r="F77" s="49"/>
      <c r="G77" s="49"/>
      <c r="H77" s="49"/>
      <c r="I77" s="129"/>
      <c r="J77" s="129"/>
      <c r="K77" s="129"/>
      <c r="L77" s="129"/>
      <c r="M77" s="129"/>
      <c r="N77" s="129"/>
      <c r="O77" s="129"/>
      <c r="P77" s="129"/>
      <c r="Q77" s="129"/>
      <c r="R77" s="49"/>
    </row>
    <row r="78" spans="2:18" x14ac:dyDescent="0.3">
      <c r="G78" s="50"/>
    </row>
    <row r="79" spans="2:18" x14ac:dyDescent="0.3">
      <c r="B79" s="49"/>
      <c r="C79" s="81"/>
      <c r="D79" s="59"/>
      <c r="E79" s="70"/>
      <c r="F79" s="49"/>
      <c r="G79" s="70"/>
      <c r="H79" s="49"/>
      <c r="I79" s="49"/>
      <c r="J79" s="49"/>
      <c r="K79" s="49"/>
      <c r="L79" s="49"/>
      <c r="M79" s="49"/>
      <c r="N79" s="49"/>
      <c r="O79" s="49"/>
      <c r="P79" s="49"/>
      <c r="Q79" s="49"/>
      <c r="R79" s="49"/>
    </row>
    <row r="80" spans="2:18" ht="26.45" customHeight="1" x14ac:dyDescent="0.3">
      <c r="B80" s="49"/>
      <c r="C80" s="81"/>
      <c r="D80" s="149" t="s">
        <v>164</v>
      </c>
      <c r="E80" s="150"/>
      <c r="F80" s="151"/>
      <c r="G80" s="150"/>
      <c r="H80" s="151"/>
      <c r="I80" s="151"/>
      <c r="J80" s="151"/>
      <c r="K80" s="151"/>
      <c r="L80" s="151"/>
      <c r="M80" s="151"/>
      <c r="N80" s="151"/>
      <c r="O80" s="151"/>
      <c r="P80" s="151"/>
      <c r="Q80" s="151"/>
      <c r="R80" s="49"/>
    </row>
    <row r="81" spans="2:18" x14ac:dyDescent="0.3">
      <c r="B81" s="49"/>
      <c r="C81" s="81"/>
      <c r="D81" s="59"/>
      <c r="E81" s="70"/>
      <c r="F81" s="49"/>
      <c r="G81" s="70"/>
      <c r="H81" s="49"/>
      <c r="I81" s="49"/>
      <c r="J81" s="49"/>
      <c r="K81" s="49"/>
      <c r="L81" s="49"/>
      <c r="M81" s="49"/>
      <c r="N81" s="49"/>
      <c r="O81" s="49"/>
      <c r="P81" s="49"/>
      <c r="Q81" s="49"/>
      <c r="R81" s="49"/>
    </row>
    <row r="82" spans="2:18" outlineLevel="1" x14ac:dyDescent="0.3">
      <c r="B82" s="49"/>
      <c r="C82" s="81"/>
      <c r="D82" s="152" t="s">
        <v>75</v>
      </c>
      <c r="E82" s="153"/>
      <c r="F82" s="154"/>
      <c r="G82" s="153"/>
      <c r="H82" s="154"/>
      <c r="I82" s="154"/>
      <c r="J82" s="154"/>
      <c r="K82" s="49"/>
      <c r="L82" s="49"/>
      <c r="M82" s="49"/>
      <c r="N82" s="49"/>
      <c r="O82" s="49"/>
      <c r="P82" s="49"/>
      <c r="Q82" s="49"/>
      <c r="R82" s="49"/>
    </row>
    <row r="83" spans="2:18" outlineLevel="1" x14ac:dyDescent="0.3">
      <c r="B83" s="49"/>
      <c r="C83" s="81"/>
      <c r="D83" s="155" t="s">
        <v>159</v>
      </c>
      <c r="E83" s="153"/>
      <c r="F83" s="154"/>
      <c r="G83" s="92" t="s">
        <v>52</v>
      </c>
      <c r="H83" s="154"/>
      <c r="I83" s="154"/>
      <c r="J83" s="154"/>
      <c r="K83" s="259">
        <f t="shared" ref="K83:Q83" si="21">K72+K69+K61+K42+K45+K58</f>
        <v>0</v>
      </c>
      <c r="L83" s="259">
        <f t="shared" si="21"/>
        <v>0</v>
      </c>
      <c r="M83" s="259">
        <f t="shared" si="21"/>
        <v>0</v>
      </c>
      <c r="N83" s="259">
        <f t="shared" si="21"/>
        <v>0</v>
      </c>
      <c r="O83" s="259">
        <f t="shared" si="21"/>
        <v>0</v>
      </c>
      <c r="P83" s="259">
        <f t="shared" si="21"/>
        <v>0</v>
      </c>
      <c r="Q83" s="259">
        <f t="shared" si="21"/>
        <v>0</v>
      </c>
      <c r="R83" s="49"/>
    </row>
    <row r="84" spans="2:18" outlineLevel="1" x14ac:dyDescent="0.3">
      <c r="B84" s="49"/>
      <c r="C84" s="81"/>
      <c r="D84" s="155" t="s">
        <v>193</v>
      </c>
      <c r="E84" s="153"/>
      <c r="F84" s="154"/>
      <c r="G84" s="92" t="s">
        <v>52</v>
      </c>
      <c r="H84" s="154"/>
      <c r="I84" s="154"/>
      <c r="J84" s="154"/>
      <c r="K84" s="93"/>
      <c r="L84" s="93"/>
      <c r="M84" s="93"/>
      <c r="N84" s="93"/>
      <c r="O84" s="93"/>
      <c r="P84" s="93"/>
      <c r="Q84" s="93"/>
      <c r="R84" s="49"/>
    </row>
    <row r="85" spans="2:18" outlineLevel="1" x14ac:dyDescent="0.3">
      <c r="B85" s="49"/>
      <c r="C85" s="81"/>
      <c r="D85" s="155" t="s">
        <v>474</v>
      </c>
      <c r="E85" s="153"/>
      <c r="F85" s="154"/>
      <c r="G85" s="92" t="s">
        <v>52</v>
      </c>
      <c r="H85" s="154"/>
      <c r="I85" s="154"/>
      <c r="J85" s="154"/>
      <c r="K85" s="93"/>
      <c r="L85" s="93"/>
      <c r="M85" s="93"/>
      <c r="N85" s="93"/>
      <c r="O85" s="93"/>
      <c r="P85" s="93"/>
      <c r="Q85" s="93"/>
      <c r="R85" s="49"/>
    </row>
    <row r="86" spans="2:18" outlineLevel="1" x14ac:dyDescent="0.3">
      <c r="B86" s="49"/>
      <c r="C86" s="81"/>
      <c r="D86" s="155" t="s">
        <v>475</v>
      </c>
      <c r="E86" s="153"/>
      <c r="F86" s="154"/>
      <c r="G86" s="92" t="s">
        <v>52</v>
      </c>
      <c r="H86" s="154"/>
      <c r="I86" s="154"/>
      <c r="J86" s="154"/>
      <c r="K86" s="93"/>
      <c r="L86" s="93"/>
      <c r="M86" s="93"/>
      <c r="N86" s="93"/>
      <c r="O86" s="93"/>
      <c r="P86" s="93"/>
      <c r="Q86" s="93"/>
      <c r="R86" s="49"/>
    </row>
    <row r="87" spans="2:18" outlineLevel="1" x14ac:dyDescent="0.3">
      <c r="B87" s="49"/>
      <c r="C87" s="81"/>
      <c r="D87" s="156" t="s">
        <v>78</v>
      </c>
      <c r="E87" s="153"/>
      <c r="F87" s="154"/>
      <c r="G87" s="92" t="s">
        <v>52</v>
      </c>
      <c r="H87" s="154"/>
      <c r="I87" s="154"/>
      <c r="J87" s="154"/>
      <c r="K87" s="330">
        <f>K83-K85+K86-K84</f>
        <v>0</v>
      </c>
      <c r="L87" s="330">
        <f t="shared" ref="L87:Q87" si="22">L83-L85+L86-L84</f>
        <v>0</v>
      </c>
      <c r="M87" s="330">
        <f t="shared" si="22"/>
        <v>0</v>
      </c>
      <c r="N87" s="330">
        <f t="shared" si="22"/>
        <v>0</v>
      </c>
      <c r="O87" s="330">
        <f t="shared" si="22"/>
        <v>0</v>
      </c>
      <c r="P87" s="330">
        <f t="shared" si="22"/>
        <v>0</v>
      </c>
      <c r="Q87" s="330">
        <f t="shared" si="22"/>
        <v>0</v>
      </c>
      <c r="R87" s="49"/>
    </row>
    <row r="88" spans="2:18" outlineLevel="1" x14ac:dyDescent="0.3">
      <c r="B88" s="49"/>
      <c r="C88" s="81"/>
      <c r="D88" s="157"/>
      <c r="E88" s="153"/>
      <c r="F88" s="154"/>
      <c r="G88" s="153"/>
      <c r="H88" s="154"/>
      <c r="I88" s="154"/>
      <c r="J88" s="154"/>
      <c r="K88" s="49"/>
      <c r="L88" s="49"/>
      <c r="M88" s="49"/>
      <c r="N88" s="49"/>
      <c r="O88" s="49"/>
      <c r="P88" s="49"/>
      <c r="Q88" s="49"/>
      <c r="R88" s="49"/>
    </row>
    <row r="89" spans="2:18" outlineLevel="1" x14ac:dyDescent="0.3">
      <c r="B89" s="49"/>
      <c r="C89" s="81"/>
      <c r="D89" s="152" t="s">
        <v>76</v>
      </c>
      <c r="E89" s="153"/>
      <c r="F89" s="154"/>
      <c r="G89" s="153"/>
      <c r="H89" s="154"/>
      <c r="I89" s="154"/>
      <c r="J89" s="154"/>
      <c r="K89" s="49"/>
      <c r="L89" s="49"/>
      <c r="M89" s="148"/>
      <c r="N89" s="49"/>
      <c r="O89" s="49"/>
      <c r="P89" s="49"/>
      <c r="Q89" s="49"/>
      <c r="R89" s="49"/>
    </row>
    <row r="90" spans="2:18" outlineLevel="1" x14ac:dyDescent="0.3">
      <c r="B90" s="49"/>
      <c r="C90" s="81"/>
      <c r="D90" s="155" t="s">
        <v>79</v>
      </c>
      <c r="E90" s="153"/>
      <c r="F90" s="154"/>
      <c r="G90" s="92" t="s">
        <v>52</v>
      </c>
      <c r="H90" s="154"/>
      <c r="I90" s="154"/>
      <c r="J90" s="154"/>
      <c r="K90" s="158"/>
      <c r="L90" s="158"/>
      <c r="M90" s="158"/>
      <c r="N90" s="158"/>
      <c r="O90" s="158"/>
      <c r="P90" s="158"/>
      <c r="Q90" s="158"/>
      <c r="R90" s="49"/>
    </row>
    <row r="91" spans="2:18" outlineLevel="1" x14ac:dyDescent="0.3">
      <c r="B91" s="49"/>
      <c r="C91" s="81"/>
      <c r="D91" s="155" t="s">
        <v>80</v>
      </c>
      <c r="E91" s="153"/>
      <c r="F91" s="154"/>
      <c r="G91" s="92" t="s">
        <v>52</v>
      </c>
      <c r="H91" s="154"/>
      <c r="I91" s="154"/>
      <c r="J91" s="154"/>
      <c r="K91" s="331">
        <f>'1-Inputuri'!L133</f>
        <v>0</v>
      </c>
      <c r="L91" s="331">
        <f>'1-Inputuri'!M133</f>
        <v>0</v>
      </c>
      <c r="M91" s="331">
        <f>'1-Inputuri'!N133</f>
        <v>0</v>
      </c>
      <c r="N91" s="331">
        <f>'1-Inputuri'!O133</f>
        <v>0</v>
      </c>
      <c r="O91" s="331">
        <f>'1-Inputuri'!P133</f>
        <v>0</v>
      </c>
      <c r="P91" s="331">
        <f>'1-Inputuri'!Q133</f>
        <v>0</v>
      </c>
      <c r="Q91" s="331">
        <f>'1-Inputuri'!R133</f>
        <v>0</v>
      </c>
      <c r="R91" s="49"/>
    </row>
    <row r="92" spans="2:18" outlineLevel="1" x14ac:dyDescent="0.3">
      <c r="B92" s="49"/>
      <c r="C92" s="81"/>
      <c r="D92" s="155" t="s">
        <v>84</v>
      </c>
      <c r="E92" s="153"/>
      <c r="F92" s="154"/>
      <c r="G92" s="92" t="s">
        <v>52</v>
      </c>
      <c r="H92" s="154"/>
      <c r="I92" s="154"/>
      <c r="J92" s="154"/>
      <c r="K92" s="331">
        <f>IF(K14="Implementare",IF(ISERROR('4-Buget cerere'!$E$58*'4-Buget cerere'!O51),0,'4-Buget cerere'!$E$58*'4-Buget cerere'!O51),0)</f>
        <v>0</v>
      </c>
      <c r="L92" s="331">
        <f>IF(L14="Implementare",IF(ISERROR('4-Buget cerere'!$E$58*'4-Buget cerere'!P51),0,'4-Buget cerere'!$E$58*'4-Buget cerere'!P51),0)</f>
        <v>0</v>
      </c>
      <c r="M92" s="332"/>
      <c r="N92" s="332"/>
      <c r="O92" s="332"/>
      <c r="P92" s="332"/>
      <c r="Q92" s="332"/>
      <c r="R92" s="49"/>
    </row>
    <row r="93" spans="2:18" outlineLevel="1" x14ac:dyDescent="0.3">
      <c r="B93" s="49"/>
      <c r="C93" s="81"/>
      <c r="D93" s="155" t="s">
        <v>81</v>
      </c>
      <c r="E93" s="153"/>
      <c r="F93" s="154"/>
      <c r="G93" s="92" t="s">
        <v>52</v>
      </c>
      <c r="H93" s="154"/>
      <c r="I93" s="154"/>
      <c r="J93" s="154"/>
      <c r="K93" s="158"/>
      <c r="L93" s="158"/>
      <c r="M93" s="158"/>
      <c r="N93" s="158"/>
      <c r="O93" s="158"/>
      <c r="P93" s="158"/>
      <c r="Q93" s="158"/>
      <c r="R93" s="49"/>
    </row>
    <row r="94" spans="2:18" outlineLevel="1" x14ac:dyDescent="0.3">
      <c r="B94" s="49"/>
      <c r="C94" s="81"/>
      <c r="D94" s="155" t="s">
        <v>82</v>
      </c>
      <c r="E94" s="153"/>
      <c r="F94" s="154"/>
      <c r="G94" s="92" t="s">
        <v>52</v>
      </c>
      <c r="H94" s="154"/>
      <c r="I94" s="154"/>
      <c r="J94" s="154"/>
      <c r="K94" s="331">
        <f>'1-Inputuri'!L135+'1-Inputuri'!L141</f>
        <v>0</v>
      </c>
      <c r="L94" s="331">
        <f>'1-Inputuri'!M135+'1-Inputuri'!M141</f>
        <v>0</v>
      </c>
      <c r="M94" s="331">
        <f>'1-Inputuri'!N135+'1-Inputuri'!N141</f>
        <v>0</v>
      </c>
      <c r="N94" s="331">
        <f>'1-Inputuri'!O135+'1-Inputuri'!O141</f>
        <v>0</v>
      </c>
      <c r="O94" s="331">
        <f>'1-Inputuri'!P135+'1-Inputuri'!P141</f>
        <v>0</v>
      </c>
      <c r="P94" s="331">
        <f>'1-Inputuri'!Q135+'1-Inputuri'!Q141</f>
        <v>0</v>
      </c>
      <c r="Q94" s="331">
        <f>'1-Inputuri'!R135+'1-Inputuri'!R141</f>
        <v>0</v>
      </c>
      <c r="R94" s="49"/>
    </row>
    <row r="95" spans="2:18" outlineLevel="1" x14ac:dyDescent="0.3">
      <c r="B95" s="49"/>
      <c r="C95" s="81"/>
      <c r="D95" s="156" t="s">
        <v>85</v>
      </c>
      <c r="E95" s="153"/>
      <c r="F95" s="154"/>
      <c r="G95" s="92" t="s">
        <v>52</v>
      </c>
      <c r="H95" s="154"/>
      <c r="I95" s="154"/>
      <c r="J95" s="154"/>
      <c r="K95" s="330">
        <f>K90+K91+K92-K93-K94</f>
        <v>0</v>
      </c>
      <c r="L95" s="330">
        <f t="shared" ref="L95:Q95" si="23">L90+L91+L92-L93-L94</f>
        <v>0</v>
      </c>
      <c r="M95" s="330">
        <f t="shared" si="23"/>
        <v>0</v>
      </c>
      <c r="N95" s="330">
        <f t="shared" si="23"/>
        <v>0</v>
      </c>
      <c r="O95" s="330">
        <f t="shared" si="23"/>
        <v>0</v>
      </c>
      <c r="P95" s="330">
        <f t="shared" si="23"/>
        <v>0</v>
      </c>
      <c r="Q95" s="330">
        <f t="shared" si="23"/>
        <v>0</v>
      </c>
      <c r="R95" s="49"/>
    </row>
    <row r="96" spans="2:18" outlineLevel="1" x14ac:dyDescent="0.3">
      <c r="B96" s="49"/>
      <c r="C96" s="81"/>
      <c r="D96" s="157"/>
      <c r="E96" s="153"/>
      <c r="F96" s="154"/>
      <c r="G96" s="153"/>
      <c r="H96" s="154"/>
      <c r="I96" s="154"/>
      <c r="J96" s="154"/>
      <c r="K96" s="49"/>
      <c r="L96" s="49"/>
      <c r="M96" s="49"/>
      <c r="N96" s="49"/>
      <c r="O96" s="49"/>
      <c r="P96" s="49"/>
      <c r="Q96" s="49"/>
      <c r="R96" s="49"/>
    </row>
    <row r="97" spans="2:18" outlineLevel="1" x14ac:dyDescent="0.3">
      <c r="B97" s="49"/>
      <c r="C97" s="81"/>
      <c r="D97" s="152" t="s">
        <v>77</v>
      </c>
      <c r="E97" s="153"/>
      <c r="F97" s="154"/>
      <c r="G97" s="153"/>
      <c r="H97" s="154"/>
      <c r="I97" s="154"/>
      <c r="J97" s="154"/>
      <c r="K97" s="49"/>
      <c r="L97" s="49"/>
      <c r="M97" s="49"/>
      <c r="N97" s="49"/>
      <c r="O97" s="49"/>
      <c r="P97" s="49"/>
      <c r="Q97" s="49"/>
      <c r="R97" s="49"/>
    </row>
    <row r="98" spans="2:18" outlineLevel="1" x14ac:dyDescent="0.3">
      <c r="B98" s="49"/>
      <c r="C98" s="81"/>
      <c r="D98" s="155" t="s">
        <v>191</v>
      </c>
      <c r="E98" s="153"/>
      <c r="F98" s="154"/>
      <c r="G98" s="92" t="s">
        <v>52</v>
      </c>
      <c r="H98" s="154"/>
      <c r="I98" s="154"/>
      <c r="J98" s="154"/>
      <c r="K98" s="331">
        <f>IFERROR(IF('1-Inputuri'!$E$24="NU",('4-Buget cerere'!$E$27+'4-Buget cerere'!$H$27)*'4-Buget cerere'!O51,('4-Buget cerere'!$G$27+'4-Buget cerere'!$J$27)*'4-Buget cerere'!O51),0)</f>
        <v>0</v>
      </c>
      <c r="L98" s="331">
        <f>IFERROR(IF('1-Inputuri'!$E$24="NU",('4-Buget cerere'!$E$27+'4-Buget cerere'!$H$27)*'4-Buget cerere'!P51,('4-Buget cerere'!$G$27+'4-Buget cerere'!$J$27)*'4-Buget cerere'!P51),0)</f>
        <v>0</v>
      </c>
      <c r="M98" s="158"/>
      <c r="N98" s="158"/>
      <c r="O98" s="158"/>
      <c r="P98" s="158"/>
      <c r="Q98" s="158"/>
      <c r="R98" s="49"/>
    </row>
    <row r="99" spans="2:18" outlineLevel="1" x14ac:dyDescent="0.3">
      <c r="B99" s="49"/>
      <c r="C99" s="81"/>
      <c r="D99" s="155" t="s">
        <v>192</v>
      </c>
      <c r="E99" s="153"/>
      <c r="F99" s="154"/>
      <c r="G99" s="92" t="s">
        <v>52</v>
      </c>
      <c r="H99" s="154"/>
      <c r="I99" s="154"/>
      <c r="J99" s="154"/>
      <c r="K99" s="331">
        <f>IFERROR(IF('1-Inputuri'!$E$24="NU",('4-Buget cerere'!$E$20+'4-Buget cerere'!$H$20)*'4-Buget cerere'!O51,('4-Buget cerere'!$G$20+'4-Buget cerere'!$J$20)*'4-Buget cerere'!O51),0)</f>
        <v>0</v>
      </c>
      <c r="L99" s="331">
        <f>IFERROR(IF('1-Inputuri'!$E$24="NU",('4-Buget cerere'!$E$20+'4-Buget cerere'!$H$20)*'4-Buget cerere'!P51,('4-Buget cerere'!$G$20+'4-Buget cerere'!$J$20)*'4-Buget cerere'!P51),0)</f>
        <v>0</v>
      </c>
      <c r="M99" s="158"/>
      <c r="N99" s="158"/>
      <c r="O99" s="158"/>
      <c r="P99" s="158"/>
      <c r="Q99" s="158"/>
      <c r="R99" s="49"/>
    </row>
    <row r="100" spans="2:18" outlineLevel="1" x14ac:dyDescent="0.3">
      <c r="B100" s="49"/>
      <c r="C100" s="81"/>
      <c r="D100" s="155" t="s">
        <v>86</v>
      </c>
      <c r="E100" s="153"/>
      <c r="F100" s="154"/>
      <c r="G100" s="92" t="s">
        <v>52</v>
      </c>
      <c r="H100" s="154"/>
      <c r="I100" s="154"/>
      <c r="J100" s="154"/>
      <c r="K100" s="158"/>
      <c r="L100" s="158"/>
      <c r="M100" s="158"/>
      <c r="N100" s="158"/>
      <c r="O100" s="158"/>
      <c r="P100" s="158"/>
      <c r="Q100" s="158"/>
      <c r="R100" s="49"/>
    </row>
    <row r="101" spans="2:18" outlineLevel="1" x14ac:dyDescent="0.3">
      <c r="B101" s="49"/>
      <c r="C101" s="81"/>
      <c r="D101" s="155" t="s">
        <v>471</v>
      </c>
      <c r="E101" s="153"/>
      <c r="F101" s="154"/>
      <c r="G101" s="92" t="s">
        <v>52</v>
      </c>
      <c r="H101" s="154"/>
      <c r="I101" s="154"/>
      <c r="J101" s="154"/>
      <c r="K101" s="331">
        <f>(K98+K99)*tva</f>
        <v>0</v>
      </c>
      <c r="L101" s="331">
        <f>(L98+L99)*tva</f>
        <v>0</v>
      </c>
      <c r="M101" s="158"/>
      <c r="N101" s="158"/>
      <c r="O101" s="158"/>
      <c r="P101" s="158"/>
      <c r="Q101" s="158"/>
      <c r="R101" s="49"/>
    </row>
    <row r="102" spans="2:18" outlineLevel="1" x14ac:dyDescent="0.3">
      <c r="B102" s="49"/>
      <c r="C102" s="81"/>
      <c r="D102" s="155" t="s">
        <v>472</v>
      </c>
      <c r="E102" s="153"/>
      <c r="F102" s="154"/>
      <c r="G102" s="92" t="s">
        <v>52</v>
      </c>
      <c r="H102" s="154"/>
      <c r="I102" s="154"/>
      <c r="J102" s="154"/>
      <c r="K102" s="158"/>
      <c r="L102" s="158"/>
      <c r="M102" s="158"/>
      <c r="N102" s="158"/>
      <c r="O102" s="158"/>
      <c r="P102" s="158"/>
      <c r="Q102" s="158"/>
      <c r="R102" s="49"/>
    </row>
    <row r="103" spans="2:18" outlineLevel="1" x14ac:dyDescent="0.3">
      <c r="B103" s="49"/>
      <c r="C103" s="81"/>
      <c r="D103" s="156" t="s">
        <v>87</v>
      </c>
      <c r="E103" s="70"/>
      <c r="F103" s="49"/>
      <c r="G103" s="92" t="s">
        <v>52</v>
      </c>
      <c r="H103" s="49"/>
      <c r="I103" s="49"/>
      <c r="J103" s="49"/>
      <c r="K103" s="330">
        <f>K100-K99-K98-K101+K102</f>
        <v>0</v>
      </c>
      <c r="L103" s="330">
        <f>L100-L99-L98-L101+L102</f>
        <v>0</v>
      </c>
      <c r="M103" s="330">
        <f>M100-M99-M98-M101+M102</f>
        <v>0</v>
      </c>
      <c r="N103" s="330">
        <f t="shared" ref="N103:Q103" si="24">N100-N99-N98-N101+N102</f>
        <v>0</v>
      </c>
      <c r="O103" s="330">
        <f t="shared" si="24"/>
        <v>0</v>
      </c>
      <c r="P103" s="330">
        <f t="shared" si="24"/>
        <v>0</v>
      </c>
      <c r="Q103" s="330">
        <f t="shared" si="24"/>
        <v>0</v>
      </c>
      <c r="R103" s="49"/>
    </row>
    <row r="104" spans="2:18" outlineLevel="1" x14ac:dyDescent="0.3">
      <c r="B104" s="49"/>
      <c r="C104" s="81"/>
      <c r="D104" s="59"/>
      <c r="E104" s="70"/>
      <c r="F104" s="49"/>
      <c r="G104" s="70"/>
      <c r="H104" s="49"/>
      <c r="I104" s="49"/>
      <c r="J104" s="49"/>
      <c r="K104" s="2"/>
      <c r="L104" s="2"/>
      <c r="M104" s="2"/>
      <c r="N104" s="2"/>
      <c r="O104" s="2"/>
      <c r="P104" s="2"/>
      <c r="Q104" s="2"/>
      <c r="R104" s="49"/>
    </row>
    <row r="105" spans="2:18" ht="29.45" customHeight="1" outlineLevel="1" x14ac:dyDescent="0.3">
      <c r="B105" s="49"/>
      <c r="C105" s="81"/>
      <c r="D105" s="156" t="s">
        <v>160</v>
      </c>
      <c r="E105" s="159"/>
      <c r="F105" s="159"/>
      <c r="G105" s="92" t="s">
        <v>52</v>
      </c>
      <c r="H105" s="49"/>
      <c r="I105" s="49"/>
      <c r="J105" s="49"/>
      <c r="K105" s="260">
        <f t="shared" ref="K105:Q105" si="25">K87+K95+K103</f>
        <v>0</v>
      </c>
      <c r="L105" s="260">
        <f t="shared" si="25"/>
        <v>0</v>
      </c>
      <c r="M105" s="260">
        <f t="shared" si="25"/>
        <v>0</v>
      </c>
      <c r="N105" s="260">
        <f t="shared" si="25"/>
        <v>0</v>
      </c>
      <c r="O105" s="260">
        <f t="shared" si="25"/>
        <v>0</v>
      </c>
      <c r="P105" s="260">
        <f t="shared" si="25"/>
        <v>0</v>
      </c>
      <c r="Q105" s="260">
        <f t="shared" si="25"/>
        <v>0</v>
      </c>
      <c r="R105" s="49"/>
    </row>
    <row r="106" spans="2:18" outlineLevel="1" x14ac:dyDescent="0.3">
      <c r="B106" s="49"/>
      <c r="C106" s="81"/>
      <c r="D106" s="59"/>
      <c r="E106" s="70"/>
      <c r="F106" s="49"/>
      <c r="G106" s="70"/>
      <c r="H106" s="49"/>
      <c r="I106" s="49"/>
      <c r="J106" s="49"/>
      <c r="K106" s="2"/>
      <c r="L106" s="2"/>
      <c r="M106" s="2"/>
      <c r="N106" s="2"/>
      <c r="O106" s="2"/>
      <c r="P106" s="2"/>
      <c r="Q106" s="2"/>
      <c r="R106" s="49"/>
    </row>
    <row r="107" spans="2:18" outlineLevel="1" x14ac:dyDescent="0.3">
      <c r="B107" s="49"/>
      <c r="C107" s="81"/>
      <c r="D107" s="160" t="s">
        <v>473</v>
      </c>
      <c r="E107" s="70"/>
      <c r="F107" s="49"/>
      <c r="G107" s="92" t="s">
        <v>52</v>
      </c>
      <c r="H107" s="49"/>
      <c r="I107" s="49"/>
      <c r="J107" s="49"/>
      <c r="K107" s="259">
        <f>K85+K101-K86-K102</f>
        <v>0</v>
      </c>
      <c r="L107" s="259">
        <f t="shared" ref="L107:Q107" si="26">L85+L101-L86-L102</f>
        <v>0</v>
      </c>
      <c r="M107" s="259">
        <f t="shared" si="26"/>
        <v>0</v>
      </c>
      <c r="N107" s="259">
        <f t="shared" si="26"/>
        <v>0</v>
      </c>
      <c r="O107" s="259">
        <f t="shared" si="26"/>
        <v>0</v>
      </c>
      <c r="P107" s="259">
        <f t="shared" si="26"/>
        <v>0</v>
      </c>
      <c r="Q107" s="259">
        <f t="shared" si="26"/>
        <v>0</v>
      </c>
      <c r="R107" s="49"/>
    </row>
    <row r="108" spans="2:18" outlineLevel="1" x14ac:dyDescent="0.3">
      <c r="B108" s="49"/>
      <c r="C108" s="81"/>
      <c r="D108" s="160" t="s">
        <v>163</v>
      </c>
      <c r="E108" s="70"/>
      <c r="F108" s="49"/>
      <c r="G108" s="92" t="s">
        <v>52</v>
      </c>
      <c r="H108" s="49"/>
      <c r="I108" s="49"/>
      <c r="J108" s="49"/>
      <c r="K108" s="259">
        <f t="shared" ref="K108:Q108" si="27">K69+K70+K71</f>
        <v>0</v>
      </c>
      <c r="L108" s="259">
        <f t="shared" si="27"/>
        <v>0</v>
      </c>
      <c r="M108" s="259">
        <f t="shared" si="27"/>
        <v>0</v>
      </c>
      <c r="N108" s="259">
        <f t="shared" si="27"/>
        <v>0</v>
      </c>
      <c r="O108" s="259">
        <f t="shared" si="27"/>
        <v>0</v>
      </c>
      <c r="P108" s="259">
        <f t="shared" si="27"/>
        <v>0</v>
      </c>
      <c r="Q108" s="259">
        <f t="shared" si="27"/>
        <v>0</v>
      </c>
      <c r="R108" s="49"/>
    </row>
    <row r="109" spans="2:18" outlineLevel="1" x14ac:dyDescent="0.3">
      <c r="B109" s="49"/>
      <c r="C109" s="81"/>
      <c r="D109" s="59"/>
      <c r="E109" s="70"/>
      <c r="F109" s="49"/>
      <c r="G109" s="70"/>
      <c r="H109" s="49"/>
      <c r="I109" s="49"/>
      <c r="J109" s="49"/>
      <c r="K109" s="2"/>
      <c r="L109" s="2"/>
      <c r="M109" s="2"/>
      <c r="N109" s="2"/>
      <c r="O109" s="2"/>
      <c r="P109" s="2"/>
      <c r="Q109" s="2"/>
      <c r="R109" s="49"/>
    </row>
    <row r="110" spans="2:18" outlineLevel="1" x14ac:dyDescent="0.3">
      <c r="B110" s="49"/>
      <c r="C110" s="81"/>
      <c r="D110" s="95" t="s">
        <v>88</v>
      </c>
      <c r="E110" s="70"/>
      <c r="F110" s="49"/>
      <c r="G110" s="92" t="s">
        <v>52</v>
      </c>
      <c r="H110" s="49"/>
      <c r="I110" s="49"/>
      <c r="J110" s="158"/>
      <c r="K110" s="260">
        <f>K105+K107-K108</f>
        <v>0</v>
      </c>
      <c r="L110" s="260">
        <f t="shared" ref="L110:Q110" si="28">L105+L107-L108</f>
        <v>0</v>
      </c>
      <c r="M110" s="260">
        <f t="shared" si="28"/>
        <v>0</v>
      </c>
      <c r="N110" s="260">
        <f t="shared" si="28"/>
        <v>0</v>
      </c>
      <c r="O110" s="260">
        <f t="shared" si="28"/>
        <v>0</v>
      </c>
      <c r="P110" s="260">
        <f t="shared" si="28"/>
        <v>0</v>
      </c>
      <c r="Q110" s="260">
        <f t="shared" si="28"/>
        <v>0</v>
      </c>
      <c r="R110" s="49"/>
    </row>
    <row r="111" spans="2:18" outlineLevel="1" x14ac:dyDescent="0.3">
      <c r="B111" s="49"/>
      <c r="C111" s="81"/>
      <c r="D111" s="95" t="s">
        <v>89</v>
      </c>
      <c r="E111" s="70"/>
      <c r="F111" s="49"/>
      <c r="G111" s="92" t="s">
        <v>52</v>
      </c>
      <c r="H111" s="49"/>
      <c r="I111" s="49"/>
      <c r="J111" s="49"/>
      <c r="K111" s="260">
        <f>J110+K110</f>
        <v>0</v>
      </c>
      <c r="L111" s="260">
        <f>K111+L110</f>
        <v>0</v>
      </c>
      <c r="M111" s="260">
        <f t="shared" ref="M111:P111" si="29">L111+M110</f>
        <v>0</v>
      </c>
      <c r="N111" s="260">
        <f t="shared" si="29"/>
        <v>0</v>
      </c>
      <c r="O111" s="260">
        <f t="shared" si="29"/>
        <v>0</v>
      </c>
      <c r="P111" s="260">
        <f t="shared" si="29"/>
        <v>0</v>
      </c>
      <c r="Q111" s="260">
        <f>IF(Q10&gt;0,P111+Q110,0)</f>
        <v>0</v>
      </c>
      <c r="R111" s="49"/>
    </row>
    <row r="112" spans="2:18" ht="22.15" customHeight="1" x14ac:dyDescent="0.3">
      <c r="B112" s="49"/>
      <c r="C112" s="81"/>
      <c r="D112" s="59"/>
      <c r="E112" s="70"/>
      <c r="F112" s="49"/>
      <c r="G112" s="70"/>
      <c r="H112" s="49"/>
      <c r="I112" s="49"/>
      <c r="J112" s="49"/>
      <c r="K112" s="49"/>
      <c r="L112" s="49"/>
      <c r="M112" s="49"/>
      <c r="N112" s="49"/>
      <c r="O112" s="49"/>
      <c r="P112" s="49"/>
      <c r="Q112" s="49"/>
      <c r="R112" s="49"/>
    </row>
    <row r="113" spans="7:11" x14ac:dyDescent="0.3">
      <c r="G113" s="50"/>
    </row>
    <row r="114" spans="7:11" x14ac:dyDescent="0.3">
      <c r="G114" s="50"/>
      <c r="K114" s="116"/>
    </row>
    <row r="115" spans="7:11" x14ac:dyDescent="0.3">
      <c r="G115" s="50"/>
    </row>
    <row r="116" spans="7:11" x14ac:dyDescent="0.3">
      <c r="G116" s="50"/>
    </row>
    <row r="117" spans="7:11" x14ac:dyDescent="0.3">
      <c r="G117" s="50"/>
    </row>
    <row r="118" spans="7:11" x14ac:dyDescent="0.3">
      <c r="G118" s="50"/>
    </row>
    <row r="119" spans="7:11" x14ac:dyDescent="0.3">
      <c r="G119" s="50"/>
    </row>
    <row r="120" spans="7:11" x14ac:dyDescent="0.3">
      <c r="G120" s="50"/>
    </row>
    <row r="121" spans="7:11" x14ac:dyDescent="0.3">
      <c r="G121" s="50"/>
    </row>
    <row r="122" spans="7:11" x14ac:dyDescent="0.3">
      <c r="G122" s="50"/>
    </row>
    <row r="123" spans="7:11" x14ac:dyDescent="0.3">
      <c r="G123" s="50"/>
    </row>
    <row r="124" spans="7:11" x14ac:dyDescent="0.3">
      <c r="G124" s="50"/>
    </row>
    <row r="125" spans="7:11" x14ac:dyDescent="0.3">
      <c r="G125" s="50"/>
    </row>
    <row r="126" spans="7:11" x14ac:dyDescent="0.3">
      <c r="G126" s="50"/>
    </row>
    <row r="127" spans="7:11" x14ac:dyDescent="0.3">
      <c r="G127" s="50"/>
    </row>
    <row r="128" spans="7:11" x14ac:dyDescent="0.3">
      <c r="G128" s="50"/>
    </row>
    <row r="129" spans="7:7" x14ac:dyDescent="0.3">
      <c r="G129" s="50"/>
    </row>
    <row r="130" spans="7:7" x14ac:dyDescent="0.3">
      <c r="G130" s="50"/>
    </row>
    <row r="131" spans="7:7" x14ac:dyDescent="0.3">
      <c r="G131" s="50"/>
    </row>
    <row r="132" spans="7:7" x14ac:dyDescent="0.3">
      <c r="G132" s="50"/>
    </row>
    <row r="133" spans="7:7" x14ac:dyDescent="0.3">
      <c r="G133" s="50"/>
    </row>
    <row r="134" spans="7:7" x14ac:dyDescent="0.3">
      <c r="G134" s="50"/>
    </row>
    <row r="135" spans="7:7" x14ac:dyDescent="0.3">
      <c r="G135" s="50"/>
    </row>
    <row r="136" spans="7:7" x14ac:dyDescent="0.3">
      <c r="G136" s="50"/>
    </row>
    <row r="137" spans="7:7" x14ac:dyDescent="0.3">
      <c r="G137" s="50"/>
    </row>
    <row r="138" spans="7:7" x14ac:dyDescent="0.3">
      <c r="G138" s="50"/>
    </row>
    <row r="139" spans="7:7" x14ac:dyDescent="0.3">
      <c r="G139" s="50"/>
    </row>
    <row r="140" spans="7:7" x14ac:dyDescent="0.3">
      <c r="G140" s="50"/>
    </row>
    <row r="141" spans="7:7" x14ac:dyDescent="0.3">
      <c r="G141" s="50"/>
    </row>
    <row r="142" spans="7:7" x14ac:dyDescent="0.3">
      <c r="G142" s="50"/>
    </row>
    <row r="143" spans="7:7" x14ac:dyDescent="0.3">
      <c r="G143" s="50"/>
    </row>
  </sheetData>
  <sheetProtection algorithmName="SHA-512" hashValue="Y7jsRlql9mZHZP1y1V1c8R/JRlRH/82doCvUrJAcvBxsZDu+shSzRVgMsfu3q8wn0ahBeBBMx6Eg9Sk6oCP5aA==" saltValue="h9xVznqqNx5DdIXbSdV4SQ==" spinCount="100000" sheet="1" objects="1" scenarios="1"/>
  <dataConsolidate/>
  <mergeCells count="14">
    <mergeCell ref="D34:E34"/>
    <mergeCell ref="D50:E50"/>
    <mergeCell ref="D51:E51"/>
    <mergeCell ref="D6:I7"/>
    <mergeCell ref="D52:E52"/>
    <mergeCell ref="D76:E76"/>
    <mergeCell ref="D57:E57"/>
    <mergeCell ref="D63:E63"/>
    <mergeCell ref="D64:E64"/>
    <mergeCell ref="D65:E65"/>
    <mergeCell ref="D66:E66"/>
    <mergeCell ref="D67:E67"/>
    <mergeCell ref="D68:E68"/>
    <mergeCell ref="D72:E72"/>
  </mergeCells>
  <conditionalFormatting sqref="I68:Q68">
    <cfRule type="cellIs" dxfId="4" priority="4" operator="lessThan">
      <formula>0</formula>
    </cfRule>
  </conditionalFormatting>
  <conditionalFormatting sqref="I72:Q72">
    <cfRule type="cellIs" dxfId="3" priority="3" operator="lessThan">
      <formula>0</formula>
    </cfRule>
  </conditionalFormatting>
  <conditionalFormatting sqref="K83:Q83">
    <cfRule type="cellIs" dxfId="2" priority="2" operator="lessThan">
      <formula>0</formula>
    </cfRule>
  </conditionalFormatting>
  <conditionalFormatting sqref="K111:Q111">
    <cfRule type="cellIs" dxfId="1" priority="1" operator="lessThan">
      <formula>0</formula>
    </cfRule>
  </conditionalFormatting>
  <pageMargins left="0.25" right="0.25" top="0.75" bottom="0.75" header="0.3" footer="0.3"/>
  <pageSetup paperSize="9" scale="62" fitToHeight="0" orientation="landscape" r:id="rId1"/>
  <rowBreaks count="1" manualBreakCount="1">
    <brk id="112" max="2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B1:S18"/>
  <sheetViews>
    <sheetView zoomScaleNormal="100" workbookViewId="0">
      <selection activeCell="M17" sqref="M17"/>
    </sheetView>
  </sheetViews>
  <sheetFormatPr defaultColWidth="8.85546875" defaultRowHeight="16.5" x14ac:dyDescent="0.3"/>
  <cols>
    <col min="1" max="1" width="4.7109375" style="10" customWidth="1"/>
    <col min="2" max="2" width="3.42578125" style="10" customWidth="1"/>
    <col min="3" max="3" width="49.7109375" style="29" customWidth="1"/>
    <col min="4" max="4" width="3.7109375" style="10" customWidth="1"/>
    <col min="5" max="5" width="2.85546875" style="10" customWidth="1"/>
    <col min="6" max="6" width="3.7109375" style="10" customWidth="1"/>
    <col min="7" max="7" width="16" style="29" customWidth="1"/>
    <col min="8" max="9" width="3.7109375" style="10" customWidth="1"/>
    <col min="10" max="10" width="3.85546875" style="10" customWidth="1"/>
    <col min="11" max="11" width="8.7109375" style="10" customWidth="1"/>
    <col min="12" max="18" width="13.7109375" style="10" customWidth="1"/>
    <col min="19" max="19" width="3.85546875" style="10" customWidth="1"/>
    <col min="20" max="16384" width="8.85546875" style="10"/>
  </cols>
  <sheetData>
    <row r="1" spans="2:19" x14ac:dyDescent="0.3">
      <c r="G1" s="10"/>
    </row>
    <row r="2" spans="2:19" ht="17.25" thickBot="1" x14ac:dyDescent="0.35">
      <c r="B2" s="2"/>
      <c r="C2" s="13"/>
      <c r="D2" s="2"/>
      <c r="E2" s="2"/>
      <c r="F2" s="2"/>
      <c r="G2" s="2"/>
      <c r="H2" s="2"/>
      <c r="I2" s="2"/>
    </row>
    <row r="3" spans="2:19" x14ac:dyDescent="0.3">
      <c r="B3" s="2"/>
      <c r="C3" s="4" t="str">
        <f>'5-Analiza financiara'!D5</f>
        <v>PROGRAMUL REGIONAL NORD-VEST 2021-2027</v>
      </c>
      <c r="D3" s="172"/>
      <c r="E3" s="62"/>
      <c r="F3" s="62"/>
      <c r="G3" s="62"/>
      <c r="H3" s="63"/>
      <c r="I3" s="2"/>
    </row>
    <row r="4" spans="2:19" x14ac:dyDescent="0.3">
      <c r="B4" s="2"/>
      <c r="C4" s="335" t="str">
        <f>'5-Analiza financiara'!D6</f>
        <v>Obiectiv specific: O Europă mai competitivă și mai inteligentă, prin promovarea unei transformări economice inovatoare și inteligente și a conectivității TIC regionale</v>
      </c>
      <c r="D4" s="336"/>
      <c r="E4" s="336"/>
      <c r="F4" s="336"/>
      <c r="G4" s="336"/>
      <c r="H4" s="337"/>
      <c r="I4" s="2"/>
    </row>
    <row r="5" spans="2:19" x14ac:dyDescent="0.3">
      <c r="B5" s="2"/>
      <c r="C5" s="335"/>
      <c r="D5" s="336"/>
      <c r="E5" s="336"/>
      <c r="F5" s="336"/>
      <c r="G5" s="336"/>
      <c r="H5" s="337"/>
      <c r="I5" s="2"/>
    </row>
    <row r="6" spans="2:19" x14ac:dyDescent="0.3">
      <c r="B6" s="2"/>
      <c r="C6" s="6" t="str">
        <f>'5-Analiza financiara'!D8</f>
        <v>Actiune: a) Transformarea digitală a IMM-urilor</v>
      </c>
      <c r="D6" s="7"/>
      <c r="E6" s="2"/>
      <c r="F6" s="2"/>
      <c r="G6" s="2"/>
      <c r="H6" s="64"/>
      <c r="I6" s="2"/>
    </row>
    <row r="7" spans="2:19" ht="17.25" thickBot="1" x14ac:dyDescent="0.35">
      <c r="B7" s="2"/>
      <c r="C7" s="8" t="str">
        <f>'5-Analiza financiara'!D9</f>
        <v>Apel de proiecte nr. PRNV/2023/121/1</v>
      </c>
      <c r="D7" s="9"/>
      <c r="E7" s="65"/>
      <c r="F7" s="65"/>
      <c r="G7" s="65"/>
      <c r="H7" s="66"/>
      <c r="I7" s="2"/>
    </row>
    <row r="8" spans="2:19" x14ac:dyDescent="0.3">
      <c r="B8" s="7"/>
      <c r="C8" s="7"/>
      <c r="D8" s="7"/>
      <c r="E8" s="7"/>
      <c r="F8" s="7"/>
      <c r="G8" s="7"/>
      <c r="H8" s="7"/>
      <c r="I8" s="2"/>
    </row>
    <row r="9" spans="2:19" x14ac:dyDescent="0.3">
      <c r="C9" s="10"/>
      <c r="G9" s="10"/>
    </row>
    <row r="10" spans="2:19" x14ac:dyDescent="0.3">
      <c r="B10" s="2"/>
      <c r="C10" s="2"/>
      <c r="D10" s="2"/>
      <c r="F10" s="2"/>
      <c r="G10" s="2"/>
      <c r="H10" s="2"/>
      <c r="J10" s="2"/>
      <c r="K10" s="2"/>
      <c r="L10" s="2"/>
      <c r="M10" s="2"/>
      <c r="N10" s="2"/>
      <c r="O10" s="2"/>
      <c r="P10" s="2"/>
      <c r="Q10" s="2"/>
      <c r="R10" s="2"/>
      <c r="S10" s="2"/>
    </row>
    <row r="11" spans="2:19" ht="23.25" customHeight="1" x14ac:dyDescent="0.3">
      <c r="B11" s="2"/>
      <c r="C11" s="438" t="s">
        <v>400</v>
      </c>
      <c r="D11" s="2"/>
      <c r="F11" s="2"/>
      <c r="G11" s="438" t="s">
        <v>197</v>
      </c>
      <c r="H11" s="2"/>
      <c r="J11" s="2"/>
      <c r="K11" s="47" t="str">
        <f>'5-Analiza financiara'!J14</f>
        <v>Istoric</v>
      </c>
      <c r="L11" s="47" t="str">
        <f>'5-Analiza financiara'!K14</f>
        <v>Implementare</v>
      </c>
      <c r="M11" s="47" t="str">
        <f>'5-Analiza financiara'!L14</f>
        <v>Operare</v>
      </c>
      <c r="N11" s="47" t="str">
        <f>'5-Analiza financiara'!M14</f>
        <v>Operare</v>
      </c>
      <c r="O11" s="47" t="str">
        <f>'5-Analiza financiara'!N14</f>
        <v>Operare</v>
      </c>
      <c r="P11" s="47" t="str">
        <f>'5-Analiza financiara'!O14</f>
        <v>Operare</v>
      </c>
      <c r="Q11" s="47" t="str">
        <f>'5-Analiza financiara'!P14</f>
        <v>Operare</v>
      </c>
      <c r="R11" s="47" t="str">
        <f>'5-Analiza financiara'!Q14</f>
        <v>Nu se completeaza</v>
      </c>
      <c r="S11" s="2"/>
    </row>
    <row r="12" spans="2:19" ht="17.25" thickBot="1" x14ac:dyDescent="0.35">
      <c r="B12" s="2"/>
      <c r="C12" s="439"/>
      <c r="D12" s="2"/>
      <c r="F12" s="2"/>
      <c r="G12" s="439"/>
      <c r="H12" s="2"/>
      <c r="J12" s="2"/>
      <c r="K12" s="48" t="str">
        <f>'5-Analiza financiara'!J11</f>
        <v>N</v>
      </c>
      <c r="L12" s="48">
        <f>'5-Analiza financiara'!K11</f>
        <v>2025</v>
      </c>
      <c r="M12" s="48">
        <f>'5-Analiza financiara'!L11</f>
        <v>2026</v>
      </c>
      <c r="N12" s="48">
        <f>'5-Analiza financiara'!M11</f>
        <v>2027</v>
      </c>
      <c r="O12" s="48">
        <f>'5-Analiza financiara'!N11</f>
        <v>2028</v>
      </c>
      <c r="P12" s="48">
        <f>'5-Analiza financiara'!O11</f>
        <v>2029</v>
      </c>
      <c r="Q12" s="48">
        <f>'5-Analiza financiara'!P11</f>
        <v>2030</v>
      </c>
      <c r="R12" s="48">
        <f>'5-Analiza financiara'!Q11</f>
        <v>2031</v>
      </c>
      <c r="S12" s="2"/>
    </row>
    <row r="13" spans="2:19" x14ac:dyDescent="0.3">
      <c r="B13" s="2"/>
      <c r="C13" s="13"/>
      <c r="D13" s="2"/>
      <c r="F13" s="2"/>
      <c r="G13" s="13"/>
      <c r="H13" s="2"/>
      <c r="J13" s="2"/>
      <c r="K13" s="2"/>
      <c r="L13" s="2"/>
      <c r="M13" s="2"/>
      <c r="N13" s="2"/>
      <c r="O13" s="2"/>
      <c r="P13" s="2"/>
      <c r="Q13" s="2"/>
      <c r="R13" s="2"/>
      <c r="S13" s="2"/>
    </row>
    <row r="14" spans="2:19" ht="18.600000000000001" customHeight="1" x14ac:dyDescent="0.3">
      <c r="B14" s="2"/>
      <c r="C14" s="14" t="s">
        <v>194</v>
      </c>
      <c r="D14" s="2"/>
      <c r="F14" s="2"/>
      <c r="G14" s="15" t="s">
        <v>90</v>
      </c>
      <c r="H14" s="2"/>
      <c r="J14" s="2"/>
      <c r="K14" s="309" t="str">
        <f>IF(ISERROR(ROUNDDOWN(('2-Bilant_Solicitant'!H37+'2-Bilant_Solicitant'!H57+'2-Bilant_Solicitant'!H58)/('2-Bilant_Solicitant'!H70+'2-Bilant_Solicitant'!H82+'2-Bilant_Solicitant'!H87+'2-Bilant_Solicitant'!H99),1)),"",ROUNDDOWN(('2-Bilant_Solicitant'!H37+'2-Bilant_Solicitant'!H57+'2-Bilant_Solicitant'!H58)/('2-Bilant_Solicitant'!H70+'2-Bilant_Solicitant'!H82+'2-Bilant_Solicitant'!H87+'2-Bilant_Solicitant'!H99),1))</f>
        <v/>
      </c>
      <c r="S14" s="2"/>
    </row>
    <row r="15" spans="2:19" ht="21" customHeight="1" x14ac:dyDescent="0.3">
      <c r="B15" s="2"/>
      <c r="C15" s="14" t="s">
        <v>195</v>
      </c>
      <c r="D15" s="2"/>
      <c r="F15" s="2"/>
      <c r="G15" s="15" t="s">
        <v>91</v>
      </c>
      <c r="H15" s="2"/>
      <c r="J15" s="2"/>
      <c r="K15" s="310" t="str">
        <f>IF('2-Bilant_Solicitant'!H120&lt;0,"nu se calculeaza",IF(ISERROR(ROUNDDOWN('2-Bilant_Solicitant'!H120/'2-Bilant_Solicitant'!H123,2)),"",ROUND('2-Bilant_Solicitant'!H120/'2-Bilant_Solicitant'!H123,2)))</f>
        <v/>
      </c>
      <c r="S15" s="2"/>
    </row>
    <row r="16" spans="2:19" ht="22.5" customHeight="1" x14ac:dyDescent="0.3">
      <c r="B16" s="2"/>
      <c r="C16" s="14" t="s">
        <v>196</v>
      </c>
      <c r="D16" s="2"/>
      <c r="F16" s="2"/>
      <c r="G16" s="15"/>
      <c r="H16" s="2"/>
      <c r="J16" s="2"/>
      <c r="L16" s="27" t="str">
        <f>IF('5-Analiza financiara'!K111&gt;=0,"POZITIV","NEGATIV")</f>
        <v>POZITIV</v>
      </c>
      <c r="M16" s="27" t="str">
        <f>IF('5-Analiza financiara'!L111&gt;=0,"POZITIV","NEGATIV")</f>
        <v>POZITIV</v>
      </c>
      <c r="N16" s="27" t="str">
        <f>IF('5-Analiza financiara'!M111&gt;=0,"POZITIV","NEGATIV")</f>
        <v>POZITIV</v>
      </c>
      <c r="O16" s="27" t="str">
        <f>IF('5-Analiza financiara'!N111&gt;=0,"POZITIV","NEGATIV")</f>
        <v>POZITIV</v>
      </c>
      <c r="P16" s="27" t="str">
        <f>IF('5-Analiza financiara'!O111&gt;=0,"POZITIV","NEGATIV")</f>
        <v>POZITIV</v>
      </c>
      <c r="Q16" s="27" t="str">
        <f>IF('5-Analiza financiara'!P111&gt;=0,"POZITIV","NEGATIV")</f>
        <v>POZITIV</v>
      </c>
      <c r="R16" s="27" t="str">
        <f>IF('5-Analiza financiara'!Q111&gt;=0,"POZITIV","NEGATIV")</f>
        <v>POZITIV</v>
      </c>
      <c r="S16" s="2"/>
    </row>
    <row r="17" spans="2:19" ht="21" customHeight="1" x14ac:dyDescent="0.3">
      <c r="B17" s="2"/>
      <c r="C17" s="14" t="s">
        <v>216</v>
      </c>
      <c r="D17" s="2"/>
      <c r="F17" s="2"/>
      <c r="G17" s="15" t="s">
        <v>91</v>
      </c>
      <c r="H17" s="2"/>
      <c r="J17" s="2"/>
      <c r="L17" s="311" t="str">
        <f>IFERROR(ROUNDDOWN('5-Analiza financiara'!K76/'5-Analiza financiara'!$J$76-1,2),"")</f>
        <v/>
      </c>
      <c r="M17" s="311" t="str">
        <f>IFERROR(ROUNDDOWN('5-Analiza financiara'!L76/'5-Analiza financiara'!$J$76-1,2),"")</f>
        <v/>
      </c>
      <c r="N17" s="311" t="str">
        <f>IFERROR(ROUNDDOWN('5-Analiza financiara'!M76/'5-Analiza financiara'!$J$76-1,2),"")</f>
        <v/>
      </c>
      <c r="O17" s="311" t="str">
        <f>IFERROR(ROUNDDOWN('5-Analiza financiara'!N76/'5-Analiza financiara'!$J$76-1,2),"")</f>
        <v/>
      </c>
      <c r="P17" s="311" t="str">
        <f>IFERROR(ROUNDDOWN('5-Analiza financiara'!O76/'5-Analiza financiara'!$J$76-1,2),"")</f>
        <v/>
      </c>
      <c r="Q17" s="311" t="str">
        <f>IFERROR(ROUNDDOWN('5-Analiza financiara'!P76/'5-Analiza financiara'!$J$76-1,2),"")</f>
        <v/>
      </c>
      <c r="R17" s="311" t="str">
        <f>IFERROR(ROUNDDOWN('5-Analiza financiara'!Q76/'5-Analiza financiara'!$J$76-1,2),"")</f>
        <v/>
      </c>
      <c r="S17" s="2"/>
    </row>
    <row r="18" spans="2:19" x14ac:dyDescent="0.3">
      <c r="B18" s="2"/>
      <c r="C18" s="13"/>
      <c r="D18" s="2"/>
      <c r="F18" s="2"/>
      <c r="G18" s="13"/>
      <c r="H18" s="2"/>
      <c r="J18" s="2"/>
      <c r="K18" s="2"/>
      <c r="L18" s="2"/>
      <c r="M18" s="2"/>
      <c r="N18" s="2"/>
      <c r="O18" s="2"/>
      <c r="P18" s="2"/>
      <c r="Q18" s="2"/>
      <c r="R18" s="2"/>
      <c r="S18" s="2"/>
    </row>
  </sheetData>
  <sheetProtection algorithmName="SHA-512" hashValue="6NNPmDoUjpoohy+qNCRiA4YsWdzOYE8nPoREfHD4DnJcrRp+gycTe2Xv5WRYZfPAXsbKv/B/tmK8NtKjPcp5wg==" saltValue="aa1IB5e601xVFzEdtS3FDg==" spinCount="100000" sheet="1" objects="1" scenarios="1" formatCells="0" formatColumns="0" formatRows="0" insertColumns="0" insertRows="0" insertHyperlinks="0" deleteColumns="0" deleteRows="0"/>
  <mergeCells count="3">
    <mergeCell ref="G11:G12"/>
    <mergeCell ref="C11:C12"/>
    <mergeCell ref="C4:H5"/>
  </mergeCells>
  <conditionalFormatting sqref="L16:R17">
    <cfRule type="cellIs" dxfId="0" priority="2" operator="equal">
      <formula>"nu se verifica sustenabilitatea financiara"</formula>
    </cfRule>
  </conditionalFormatting>
  <pageMargins left="0.70866141732283472" right="0.70866141732283472" top="0.74803149606299213" bottom="0.74803149606299213" header="0.31496062992125984" footer="0.31496062992125984"/>
  <pageSetup paperSize="9" scale="37"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CB60ED5-FCE0-45D7-8892-527EC9461C1C}">
  <dimension ref="A1:H17"/>
  <sheetViews>
    <sheetView workbookViewId="0">
      <selection activeCell="O27" sqref="O27"/>
    </sheetView>
  </sheetViews>
  <sheetFormatPr defaultColWidth="8.85546875" defaultRowHeight="15" x14ac:dyDescent="0.25"/>
  <cols>
    <col min="1" max="1" width="6.7109375" style="237" bestFit="1" customWidth="1"/>
    <col min="2" max="2" width="26.7109375" style="237" bestFit="1" customWidth="1"/>
    <col min="3" max="4" width="8.85546875" style="237"/>
    <col min="5" max="5" width="10.28515625" style="237" bestFit="1" customWidth="1"/>
    <col min="6" max="6" width="13.5703125" style="237" bestFit="1" customWidth="1"/>
    <col min="7" max="16384" width="8.85546875" style="237"/>
  </cols>
  <sheetData>
    <row r="1" spans="1:8" ht="45" x14ac:dyDescent="0.25">
      <c r="A1" s="235" t="s">
        <v>380</v>
      </c>
      <c r="B1" s="235" t="s">
        <v>427</v>
      </c>
      <c r="C1" s="235" t="s">
        <v>63</v>
      </c>
      <c r="D1" s="235" t="s">
        <v>428</v>
      </c>
      <c r="E1" s="236" t="s">
        <v>429</v>
      </c>
      <c r="F1" s="236" t="s">
        <v>430</v>
      </c>
      <c r="G1" s="235" t="s">
        <v>431</v>
      </c>
      <c r="H1" s="235" t="s">
        <v>432</v>
      </c>
    </row>
    <row r="2" spans="1:8" x14ac:dyDescent="0.25">
      <c r="A2" s="442" t="s">
        <v>433</v>
      </c>
      <c r="B2" s="442"/>
      <c r="C2" s="442"/>
      <c r="D2" s="442"/>
      <c r="E2" s="442"/>
      <c r="F2" s="442"/>
      <c r="G2" s="442"/>
      <c r="H2" s="442"/>
    </row>
    <row r="3" spans="1:8" x14ac:dyDescent="0.25">
      <c r="A3" s="238"/>
      <c r="B3" s="238"/>
      <c r="C3" s="238"/>
      <c r="D3" s="238"/>
      <c r="E3" s="238"/>
      <c r="F3" s="238"/>
      <c r="G3" s="238"/>
      <c r="H3" s="238"/>
    </row>
    <row r="4" spans="1:8" x14ac:dyDescent="0.25">
      <c r="A4" s="238"/>
      <c r="B4" s="238"/>
      <c r="C4" s="238"/>
      <c r="D4" s="238"/>
      <c r="E4" s="238"/>
      <c r="F4" s="238"/>
      <c r="G4" s="238"/>
      <c r="H4" s="238"/>
    </row>
    <row r="5" spans="1:8" x14ac:dyDescent="0.25">
      <c r="A5" s="443" t="s">
        <v>5</v>
      </c>
      <c r="B5" s="443"/>
      <c r="C5" s="443"/>
      <c r="D5" s="443"/>
      <c r="E5" s="238"/>
      <c r="F5" s="238"/>
      <c r="G5" s="238"/>
      <c r="H5" s="238"/>
    </row>
    <row r="6" spans="1:8" x14ac:dyDescent="0.25">
      <c r="A6" s="440" t="s">
        <v>434</v>
      </c>
      <c r="B6" s="440"/>
      <c r="C6" s="440"/>
      <c r="D6" s="440"/>
      <c r="E6" s="440"/>
      <c r="F6" s="440"/>
      <c r="G6" s="440"/>
      <c r="H6" s="440"/>
    </row>
    <row r="7" spans="1:8" x14ac:dyDescent="0.25">
      <c r="A7" s="238"/>
      <c r="B7" s="238"/>
      <c r="C7" s="238"/>
      <c r="D7" s="238"/>
      <c r="E7" s="238"/>
      <c r="F7" s="238"/>
      <c r="G7" s="238"/>
      <c r="H7" s="238"/>
    </row>
    <row r="8" spans="1:8" x14ac:dyDescent="0.25">
      <c r="A8" s="238"/>
      <c r="B8" s="238"/>
      <c r="C8" s="238"/>
      <c r="D8" s="238"/>
      <c r="E8" s="238"/>
      <c r="F8" s="238"/>
      <c r="G8" s="238"/>
      <c r="H8" s="238"/>
    </row>
    <row r="9" spans="1:8" x14ac:dyDescent="0.25">
      <c r="A9" s="443" t="s">
        <v>5</v>
      </c>
      <c r="B9" s="443"/>
      <c r="C9" s="443"/>
      <c r="D9" s="443"/>
      <c r="E9" s="238"/>
      <c r="F9" s="238"/>
      <c r="G9" s="238"/>
      <c r="H9" s="238"/>
    </row>
    <row r="10" spans="1:8" x14ac:dyDescent="0.25">
      <c r="A10" s="440" t="s">
        <v>436</v>
      </c>
      <c r="B10" s="440"/>
      <c r="C10" s="440"/>
      <c r="D10" s="440"/>
      <c r="E10" s="440"/>
      <c r="F10" s="440"/>
      <c r="G10" s="440"/>
      <c r="H10" s="440"/>
    </row>
    <row r="11" spans="1:8" x14ac:dyDescent="0.25">
      <c r="A11" s="238"/>
      <c r="B11" s="238"/>
      <c r="C11" s="238"/>
      <c r="D11" s="238"/>
      <c r="E11" s="238"/>
      <c r="F11" s="238"/>
      <c r="G11" s="238"/>
      <c r="H11" s="238"/>
    </row>
    <row r="12" spans="1:8" x14ac:dyDescent="0.25">
      <c r="A12" s="238"/>
      <c r="B12" s="238"/>
      <c r="C12" s="238"/>
      <c r="D12" s="238"/>
      <c r="E12" s="238"/>
      <c r="F12" s="238"/>
      <c r="G12" s="238"/>
      <c r="H12" s="238"/>
    </row>
    <row r="13" spans="1:8" x14ac:dyDescent="0.25">
      <c r="A13" s="443" t="s">
        <v>5</v>
      </c>
      <c r="B13" s="443"/>
      <c r="C13" s="443"/>
      <c r="D13" s="443"/>
      <c r="E13" s="238"/>
      <c r="F13" s="238"/>
      <c r="G13" s="238"/>
      <c r="H13" s="238"/>
    </row>
    <row r="14" spans="1:8" x14ac:dyDescent="0.25">
      <c r="A14" s="440" t="s">
        <v>435</v>
      </c>
      <c r="B14" s="440"/>
      <c r="C14" s="440"/>
      <c r="D14" s="440"/>
      <c r="E14" s="440"/>
      <c r="F14" s="440"/>
      <c r="G14" s="440"/>
      <c r="H14" s="440"/>
    </row>
    <row r="15" spans="1:8" x14ac:dyDescent="0.25">
      <c r="A15" s="238"/>
      <c r="B15" s="238"/>
      <c r="C15" s="238"/>
      <c r="D15" s="238"/>
      <c r="E15" s="238"/>
      <c r="F15" s="238"/>
      <c r="G15" s="238"/>
      <c r="H15" s="238"/>
    </row>
    <row r="16" spans="1:8" x14ac:dyDescent="0.25">
      <c r="A16" s="238"/>
      <c r="B16" s="238"/>
      <c r="C16" s="238"/>
      <c r="D16" s="238"/>
      <c r="E16" s="238"/>
      <c r="F16" s="238"/>
      <c r="G16" s="238"/>
      <c r="H16" s="238"/>
    </row>
    <row r="17" spans="1:8" x14ac:dyDescent="0.25">
      <c r="A17" s="441" t="s">
        <v>5</v>
      </c>
      <c r="B17" s="441"/>
      <c r="C17" s="441"/>
      <c r="D17" s="441"/>
      <c r="E17" s="238"/>
      <c r="F17" s="238"/>
      <c r="G17" s="238"/>
      <c r="H17" s="238"/>
    </row>
  </sheetData>
  <mergeCells count="8">
    <mergeCell ref="A14:H14"/>
    <mergeCell ref="A17:D17"/>
    <mergeCell ref="A2:H2"/>
    <mergeCell ref="A5:D5"/>
    <mergeCell ref="A6:H6"/>
    <mergeCell ref="A9:D9"/>
    <mergeCell ref="A10:H10"/>
    <mergeCell ref="A13:D13"/>
  </mergeCells>
  <pageMargins left="0.7" right="0.7" top="0.75" bottom="0.75" header="0.3" footer="0.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61E08B-A601-4343-8216-C6306D4B5054}">
  <dimension ref="C3:E31"/>
  <sheetViews>
    <sheetView topLeftCell="A13" workbookViewId="0">
      <selection activeCell="D36" sqref="D36"/>
    </sheetView>
  </sheetViews>
  <sheetFormatPr defaultRowHeight="15" x14ac:dyDescent="0.25"/>
  <cols>
    <col min="3" max="3" width="29.140625" customWidth="1"/>
    <col min="5" max="5" width="23.42578125" customWidth="1"/>
  </cols>
  <sheetData>
    <row r="3" spans="3:5" x14ac:dyDescent="0.25">
      <c r="D3" t="s">
        <v>204</v>
      </c>
      <c r="E3" t="s">
        <v>205</v>
      </c>
    </row>
    <row r="4" spans="3:5" x14ac:dyDescent="0.25">
      <c r="C4" s="173" t="s">
        <v>206</v>
      </c>
      <c r="D4" s="174">
        <v>0.5</v>
      </c>
      <c r="E4" s="174">
        <v>0.6</v>
      </c>
    </row>
    <row r="5" spans="3:5" x14ac:dyDescent="0.25">
      <c r="C5" s="173" t="s">
        <v>207</v>
      </c>
      <c r="D5" s="174">
        <v>0.5</v>
      </c>
      <c r="E5" s="174">
        <v>0.6</v>
      </c>
    </row>
    <row r="6" spans="3:5" x14ac:dyDescent="0.25">
      <c r="C6" s="173" t="s">
        <v>208</v>
      </c>
      <c r="D6" s="174">
        <v>0.6</v>
      </c>
      <c r="E6" s="174">
        <v>0.7</v>
      </c>
    </row>
    <row r="7" spans="3:5" x14ac:dyDescent="0.25">
      <c r="C7" s="173" t="s">
        <v>209</v>
      </c>
      <c r="D7" s="174">
        <v>0.6</v>
      </c>
      <c r="E7" s="174">
        <v>0.7</v>
      </c>
    </row>
    <row r="8" spans="3:5" x14ac:dyDescent="0.25">
      <c r="C8" s="173" t="s">
        <v>210</v>
      </c>
      <c r="D8" s="174">
        <v>0.6</v>
      </c>
      <c r="E8" s="174">
        <v>0.7</v>
      </c>
    </row>
    <row r="9" spans="3:5" x14ac:dyDescent="0.25">
      <c r="C9" s="173" t="s">
        <v>211</v>
      </c>
      <c r="D9" s="174">
        <v>0.6</v>
      </c>
      <c r="E9" s="174">
        <v>0.7</v>
      </c>
    </row>
    <row r="11" spans="3:5" x14ac:dyDescent="0.25">
      <c r="C11" t="str">
        <f>C4&amp;$D$3</f>
        <v>BHMIJLOCIE</v>
      </c>
      <c r="D11" s="175">
        <f>D4</f>
        <v>0.5</v>
      </c>
    </row>
    <row r="12" spans="3:5" x14ac:dyDescent="0.25">
      <c r="C12" t="str">
        <f t="shared" ref="C12:C16" si="0">C5&amp;$D$3</f>
        <v>CJMIJLOCIE</v>
      </c>
      <c r="D12" s="175">
        <f t="shared" ref="D12:D16" si="1">D5</f>
        <v>0.5</v>
      </c>
    </row>
    <row r="13" spans="3:5" x14ac:dyDescent="0.25">
      <c r="C13" t="str">
        <f t="shared" si="0"/>
        <v>BNMIJLOCIE</v>
      </c>
      <c r="D13" s="175">
        <f t="shared" si="1"/>
        <v>0.6</v>
      </c>
    </row>
    <row r="14" spans="3:5" x14ac:dyDescent="0.25">
      <c r="C14" t="str">
        <f t="shared" si="0"/>
        <v>MMMIJLOCIE</v>
      </c>
      <c r="D14" s="175">
        <f t="shared" si="1"/>
        <v>0.6</v>
      </c>
    </row>
    <row r="15" spans="3:5" x14ac:dyDescent="0.25">
      <c r="C15" t="str">
        <f t="shared" si="0"/>
        <v>SMMIJLOCIE</v>
      </c>
      <c r="D15" s="175">
        <f t="shared" si="1"/>
        <v>0.6</v>
      </c>
    </row>
    <row r="16" spans="3:5" x14ac:dyDescent="0.25">
      <c r="C16" t="str">
        <f t="shared" si="0"/>
        <v>SJMIJLOCIE</v>
      </c>
      <c r="D16" s="175">
        <f t="shared" si="1"/>
        <v>0.6</v>
      </c>
    </row>
    <row r="17" spans="3:4" x14ac:dyDescent="0.25">
      <c r="C17" t="str">
        <f>C4&amp;$E$3</f>
        <v>BHMICA SAU MICRO</v>
      </c>
      <c r="D17" s="175">
        <f>E4</f>
        <v>0.6</v>
      </c>
    </row>
    <row r="18" spans="3:4" x14ac:dyDescent="0.25">
      <c r="C18" t="str">
        <f t="shared" ref="C18:C22" si="2">C5&amp;$E$3</f>
        <v>CJMICA SAU MICRO</v>
      </c>
      <c r="D18" s="175">
        <f t="shared" ref="D18:D22" si="3">E5</f>
        <v>0.6</v>
      </c>
    </row>
    <row r="19" spans="3:4" x14ac:dyDescent="0.25">
      <c r="C19" t="str">
        <f t="shared" si="2"/>
        <v>BNMICA SAU MICRO</v>
      </c>
      <c r="D19" s="175">
        <f t="shared" si="3"/>
        <v>0.7</v>
      </c>
    </row>
    <row r="20" spans="3:4" x14ac:dyDescent="0.25">
      <c r="C20" t="str">
        <f t="shared" si="2"/>
        <v>MMMICA SAU MICRO</v>
      </c>
      <c r="D20" s="175">
        <f t="shared" si="3"/>
        <v>0.7</v>
      </c>
    </row>
    <row r="21" spans="3:4" x14ac:dyDescent="0.25">
      <c r="C21" t="str">
        <f t="shared" si="2"/>
        <v>SMMICA SAU MICRO</v>
      </c>
      <c r="D21" s="175">
        <f t="shared" si="3"/>
        <v>0.7</v>
      </c>
    </row>
    <row r="22" spans="3:4" x14ac:dyDescent="0.25">
      <c r="C22" t="str">
        <f t="shared" si="2"/>
        <v>SJMICA SAU MICRO</v>
      </c>
      <c r="D22" s="175">
        <f t="shared" si="3"/>
        <v>0.7</v>
      </c>
    </row>
    <row r="26" spans="3:4" x14ac:dyDescent="0.25">
      <c r="C26" t="s">
        <v>451</v>
      </c>
    </row>
    <row r="27" spans="3:4" x14ac:dyDescent="0.25">
      <c r="C27" t="s">
        <v>452</v>
      </c>
    </row>
    <row r="28" spans="3:4" x14ac:dyDescent="0.25">
      <c r="C28" t="s">
        <v>453</v>
      </c>
    </row>
    <row r="29" spans="3:4" x14ac:dyDescent="0.25">
      <c r="C29" t="s">
        <v>454</v>
      </c>
    </row>
    <row r="30" spans="3:4" x14ac:dyDescent="0.25">
      <c r="C30" t="s">
        <v>455</v>
      </c>
    </row>
    <row r="31" spans="3:4" x14ac:dyDescent="0.25">
      <c r="C31" t="s">
        <v>456</v>
      </c>
    </row>
  </sheetData>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ți un document nou." ma:contentTypeScope="" ma:versionID="b2e48790d70858e81d6c4602e968e664">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1eabf411c5c1dc075486d5dd4cf573c"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Etichete imagine"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Partajat cu"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Partajat cu detalii"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 de conținut"/>
        <xsd:element ref="dc:title" minOccurs="0" maxOccurs="1" ma:index="4" ma:displayName="Titlu"/>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8C14EAB0-7456-488A-B117-374B41DF8D4E}"/>
</file>

<file path=customXml/itemProps2.xml><?xml version="1.0" encoding="utf-8"?>
<ds:datastoreItem xmlns:ds="http://schemas.openxmlformats.org/officeDocument/2006/customXml" ds:itemID="{20FFA3DB-B756-4373-A9B2-E604D241E4B9}">
  <ds:schemaRefs>
    <ds:schemaRef ds:uri="http://schemas.microsoft.com/sharepoint/v3/contenttype/forms"/>
  </ds:schemaRefs>
</ds:datastoreItem>
</file>

<file path=customXml/itemProps3.xml><?xml version="1.0" encoding="utf-8"?>
<ds:datastoreItem xmlns:ds="http://schemas.openxmlformats.org/officeDocument/2006/customXml" ds:itemID="{ADA4B63F-088C-4B9A-9B19-4E9944A4E2D5}"/>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Foi de lucru</vt:lpstr>
      </vt:variant>
      <vt:variant>
        <vt:i4>9</vt:i4>
      </vt:variant>
      <vt:variant>
        <vt:lpstr>Zone denumite</vt:lpstr>
      </vt:variant>
      <vt:variant>
        <vt:i4>9</vt:i4>
      </vt:variant>
    </vt:vector>
  </HeadingPairs>
  <TitlesOfParts>
    <vt:vector size="18" baseType="lpstr">
      <vt:lpstr>0-Instructiuni</vt:lpstr>
      <vt:lpstr>1-Inputuri</vt:lpstr>
      <vt:lpstr>2-Bilant_Solicitant</vt:lpstr>
      <vt:lpstr>3-Intreprinderi in dificultate</vt:lpstr>
      <vt:lpstr>4-Buget cerere</vt:lpstr>
      <vt:lpstr>5-Analiza financiara</vt:lpstr>
      <vt:lpstr>6-Indicatori financiari</vt:lpstr>
      <vt:lpstr>7-Listă bunuri_servicii</vt:lpstr>
      <vt:lpstr>Foaie1</vt:lpstr>
      <vt:lpstr>eur</vt:lpstr>
      <vt:lpstr>tva</vt:lpstr>
      <vt:lpstr>'0-Instructiuni'!Zona_de_imprimat</vt:lpstr>
      <vt:lpstr>'1-Inputuri'!Zona_de_imprimat</vt:lpstr>
      <vt:lpstr>'2-Bilant_Solicitant'!Zona_de_imprimat</vt:lpstr>
      <vt:lpstr>'3-Intreprinderi in dificultate'!Zona_de_imprimat</vt:lpstr>
      <vt:lpstr>'4-Buget cerere'!Zona_de_imprimat</vt:lpstr>
      <vt:lpstr>'5-Analiza financiara'!Zona_de_imprimat</vt:lpstr>
      <vt:lpstr>'6-Indicatori financiari'!Zona_de_imprimat</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Anamaria Dullo</dc:creator>
  <cp:lastModifiedBy>Alina Armasu</cp:lastModifiedBy>
  <cp:lastPrinted>2024-09-12T14:37:00Z</cp:lastPrinted>
  <dcterms:created xsi:type="dcterms:W3CDTF">2022-06-05T06:21:46Z</dcterms:created>
  <dcterms:modified xsi:type="dcterms:W3CDTF">2025-03-05T09:58:40Z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ies>
</file>