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Corrigendum nr.2 - 131.C/FISIERE EDITABILE/"/>
    </mc:Choice>
  </mc:AlternateContent>
  <xr:revisionPtr revIDLastSave="3" documentId="13_ncr:1_{9F13E202-6B35-4FF3-98BB-BACE7454B9DF}" xr6:coauthVersionLast="47" xr6:coauthVersionMax="47" xr10:uidLastSave="{E37FF14A-A84A-4362-A0ED-726992D7EFA0}"/>
  <bookViews>
    <workbookView xWindow="-108" yWindow="-108" windowWidth="23256" windowHeight="12576" tabRatio="840"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Rezumat indicatori" sheetId="5" r:id="rId7"/>
    <sheet name="Foaie1" sheetId="8" state="hidden" r:id="rId8"/>
    <sheet name="7-Imobilizari" sheetId="7"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_xlnm.Print_Area" localSheetId="1">'1-Inputuri'!$B$3:$Y$143</definedName>
    <definedName name="_xlnm.Print_Area" localSheetId="3">'3-Intreprinderi in dificultate'!$B$2:$I$42</definedName>
    <definedName name="_xlnm.Print_Area" localSheetId="4">'4-Buget cerere'!$B$2:$Z$104</definedName>
    <definedName name="_xlnm.Print_Area" localSheetId="5">'5-Analiza financiara'!$A$1:$X$145</definedName>
    <definedName name="_xlnm.Print_Area" localSheetId="6">'6-Rezumat indicatori'!$A$1:$Y$20</definedName>
    <definedName name="RAF" localSheetId="2">[1]Instructiuni!#REF!</definedName>
    <definedName name="RAF">[1]Instructiuni!#REF!</definedName>
    <definedName name="tva">'1-Inputuri'!$E$27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3" i="3" l="1"/>
  <c r="E30" i="3"/>
  <c r="K100" i="4"/>
  <c r="G128" i="10"/>
  <c r="J112" i="4"/>
  <c r="J69" i="4"/>
  <c r="J70" i="4"/>
  <c r="J71" i="4"/>
  <c r="I70" i="4"/>
  <c r="I71" i="4"/>
  <c r="I69" i="4"/>
  <c r="J60" i="4"/>
  <c r="J61" i="4"/>
  <c r="I61" i="4"/>
  <c r="I60" i="4"/>
  <c r="J58" i="4"/>
  <c r="J59" i="4"/>
  <c r="I59" i="4"/>
  <c r="I58" i="4"/>
  <c r="J52" i="4"/>
  <c r="J53" i="4"/>
  <c r="J54" i="4"/>
  <c r="J55" i="4"/>
  <c r="I53" i="4"/>
  <c r="I54" i="4"/>
  <c r="I55" i="4"/>
  <c r="I52" i="4"/>
  <c r="J48" i="4"/>
  <c r="I48" i="4"/>
  <c r="J46" i="4"/>
  <c r="J47" i="4"/>
  <c r="I47" i="4"/>
  <c r="I46" i="4"/>
  <c r="J43" i="4"/>
  <c r="J44" i="4"/>
  <c r="I44" i="4"/>
  <c r="I43" i="4"/>
  <c r="J40" i="4"/>
  <c r="I40"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H187" i="10" s="1"/>
  <c r="G178" i="10"/>
  <c r="H167" i="10"/>
  <c r="G167" i="10"/>
  <c r="H160" i="10"/>
  <c r="G160" i="10"/>
  <c r="H157" i="10"/>
  <c r="G157" i="10"/>
  <c r="H154" i="10"/>
  <c r="G154" i="10"/>
  <c r="H151" i="10"/>
  <c r="H170" i="10" s="1"/>
  <c r="H189" i="10" s="1"/>
  <c r="G151" i="10"/>
  <c r="G170" i="10" s="1"/>
  <c r="G189" i="10" s="1"/>
  <c r="G145" i="10"/>
  <c r="H134" i="10"/>
  <c r="H145" i="10" s="1"/>
  <c r="G134" i="10"/>
  <c r="H172" i="10" l="1"/>
  <c r="H188" i="10"/>
  <c r="H173" i="10"/>
  <c r="G187" i="10"/>
  <c r="G172" i="10"/>
  <c r="G173" i="10"/>
  <c r="G186" i="10"/>
  <c r="H186" i="10"/>
  <c r="G188" i="10"/>
  <c r="H192" i="10" l="1"/>
  <c r="H198" i="10" s="1"/>
  <c r="H191" i="10"/>
  <c r="H197" i="10" s="1"/>
  <c r="G192" i="10"/>
  <c r="G198" i="10" s="1"/>
  <c r="G191" i="10"/>
  <c r="G197" i="10" s="1"/>
  <c r="H20" i="3" l="1"/>
  <c r="H19" i="3"/>
  <c r="G123" i="10"/>
  <c r="G126" i="10" s="1"/>
  <c r="H114" i="10"/>
  <c r="G114" i="10"/>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s="1"/>
  <c r="H123" i="10" l="1"/>
  <c r="H126" i="10" s="1"/>
  <c r="H57" i="10"/>
  <c r="H71" i="10" s="1"/>
  <c r="H37" i="10"/>
  <c r="G72" i="10"/>
  <c r="K15" i="5" l="1"/>
  <c r="H72" i="10"/>
  <c r="H128" i="10" s="1"/>
  <c r="K14" i="5"/>
  <c r="E43" i="7" l="1"/>
  <c r="C43" i="7"/>
  <c r="X18" i="1"/>
  <c r="M56" i="2"/>
  <c r="N56" i="2"/>
  <c r="O56" i="2"/>
  <c r="P56" i="2"/>
  <c r="Q56" i="2"/>
  <c r="R56" i="2"/>
  <c r="S56" i="2"/>
  <c r="T56" i="2"/>
  <c r="U56" i="2"/>
  <c r="V56" i="2"/>
  <c r="W56" i="2"/>
  <c r="X56" i="2"/>
  <c r="L56" i="2"/>
  <c r="X66" i="1"/>
  <c r="V67" i="1"/>
  <c r="W67" i="1"/>
  <c r="T67" i="1"/>
  <c r="W63" i="1"/>
  <c r="W52" i="1"/>
  <c r="U20" i="1"/>
  <c r="V20" i="1"/>
  <c r="W20" i="1"/>
  <c r="X16" i="1"/>
  <c r="V63" i="1" l="1"/>
  <c r="D22" i="8"/>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B6" i="7" s="1"/>
  <c r="J67" i="1"/>
  <c r="I67" i="1"/>
  <c r="J63" i="1"/>
  <c r="I63" i="1"/>
  <c r="G63" i="1"/>
  <c r="F63" i="1"/>
  <c r="G52" i="1"/>
  <c r="I52" i="1"/>
  <c r="J52" i="1"/>
  <c r="G43" i="1"/>
  <c r="F43" i="1"/>
  <c r="J20" i="1"/>
  <c r="I20" i="1"/>
  <c r="H51" i="1"/>
  <c r="K51" i="1"/>
  <c r="K26" i="1"/>
  <c r="K27" i="1"/>
  <c r="K28" i="1"/>
  <c r="K29" i="1"/>
  <c r="K30" i="1"/>
  <c r="K31" i="1"/>
  <c r="K32" i="1"/>
  <c r="K33" i="1"/>
  <c r="K34" i="1"/>
  <c r="K35" i="1"/>
  <c r="K36" i="1"/>
  <c r="K37" i="1"/>
  <c r="K38" i="1"/>
  <c r="K39" i="1"/>
  <c r="K40" i="1"/>
  <c r="K41" i="1"/>
  <c r="K42" i="1"/>
  <c r="H27" i="1"/>
  <c r="H28" i="1"/>
  <c r="H29" i="1"/>
  <c r="H30" i="1"/>
  <c r="H31" i="1"/>
  <c r="H32" i="1"/>
  <c r="L32" i="1" s="1"/>
  <c r="H33" i="1"/>
  <c r="L33" i="1" s="1"/>
  <c r="H34" i="1"/>
  <c r="H35" i="1"/>
  <c r="H36" i="1"/>
  <c r="H37" i="1"/>
  <c r="L37" i="1" s="1"/>
  <c r="H38" i="1"/>
  <c r="H39" i="1"/>
  <c r="H40" i="1"/>
  <c r="H41" i="1"/>
  <c r="L41" i="1" s="1"/>
  <c r="H42" i="1"/>
  <c r="K66" i="1"/>
  <c r="L66" i="1" s="1"/>
  <c r="Y66" i="1" s="1"/>
  <c r="K56" i="1"/>
  <c r="K57" i="1"/>
  <c r="K58" i="1"/>
  <c r="K59" i="1"/>
  <c r="K60" i="1"/>
  <c r="K61" i="1"/>
  <c r="K62" i="1"/>
  <c r="H56" i="1"/>
  <c r="H57" i="1"/>
  <c r="H58" i="1"/>
  <c r="H59" i="1"/>
  <c r="H60" i="1"/>
  <c r="H61" i="1"/>
  <c r="H62" i="1"/>
  <c r="P62" i="1" s="1"/>
  <c r="K16" i="1"/>
  <c r="H16" i="1"/>
  <c r="X41" i="1" l="1"/>
  <c r="Y41" i="1" s="1"/>
  <c r="X32" i="1"/>
  <c r="Y32" i="1" s="1"/>
  <c r="X33" i="1"/>
  <c r="Y33" i="1" s="1"/>
  <c r="X37" i="1"/>
  <c r="Y37" i="1" s="1"/>
  <c r="L59" i="1"/>
  <c r="L16" i="1"/>
  <c r="Y16" i="1" s="1"/>
  <c r="L58" i="1"/>
  <c r="L40" i="1"/>
  <c r="L29" i="1"/>
  <c r="L36" i="1"/>
  <c r="L62" i="1"/>
  <c r="L31" i="1"/>
  <c r="L30" i="1"/>
  <c r="L28" i="1"/>
  <c r="L51" i="1"/>
  <c r="L35" i="1"/>
  <c r="L57" i="1"/>
  <c r="L34" i="1"/>
  <c r="L56" i="1"/>
  <c r="L39" i="1"/>
  <c r="L61" i="1"/>
  <c r="L38" i="1"/>
  <c r="L60" i="1"/>
  <c r="L27" i="1"/>
  <c r="L42" i="1"/>
  <c r="K56" i="4"/>
  <c r="E42" i="7"/>
  <c r="E41" i="7"/>
  <c r="E40" i="7"/>
  <c r="E39" i="7"/>
  <c r="E38" i="7"/>
  <c r="E37" i="7"/>
  <c r="E36" i="7"/>
  <c r="E35" i="7"/>
  <c r="E34" i="7"/>
  <c r="E33" i="7"/>
  <c r="E32" i="7"/>
  <c r="E31" i="7"/>
  <c r="E30" i="7"/>
  <c r="E29" i="7"/>
  <c r="E28" i="7"/>
  <c r="E27" i="7"/>
  <c r="E26" i="7"/>
  <c r="E25" i="7"/>
  <c r="E24" i="7"/>
  <c r="E23" i="7"/>
  <c r="E22" i="7"/>
  <c r="E21" i="7"/>
  <c r="E20" i="7"/>
  <c r="E19" i="7"/>
  <c r="E18" i="7"/>
  <c r="E17" i="7"/>
  <c r="E16" i="7"/>
  <c r="E15" i="7"/>
  <c r="E14" i="7"/>
  <c r="E13" i="7"/>
  <c r="K11" i="5"/>
  <c r="K12" i="5"/>
  <c r="V22" i="4"/>
  <c r="W22" i="4"/>
  <c r="O92" i="4"/>
  <c r="P92" i="4"/>
  <c r="Q92" i="4"/>
  <c r="R92" i="4"/>
  <c r="S92" i="4"/>
  <c r="T92" i="4"/>
  <c r="U92" i="4"/>
  <c r="V92" i="4"/>
  <c r="W92" i="4"/>
  <c r="X56" i="1" l="1"/>
  <c r="Y56" i="1" s="1"/>
  <c r="X36" i="1"/>
  <c r="Y36" i="1" s="1"/>
  <c r="X42" i="1"/>
  <c r="Y42" i="1" s="1"/>
  <c r="X57" i="1"/>
  <c r="Y57" i="1" s="1"/>
  <c r="X34" i="1"/>
  <c r="Y34" i="1" s="1"/>
  <c r="X27" i="1"/>
  <c r="Y27" i="1" s="1"/>
  <c r="X35" i="1"/>
  <c r="Y35" i="1" s="1"/>
  <c r="X31" i="1"/>
  <c r="Y31" i="1" s="1"/>
  <c r="X58" i="1"/>
  <c r="Y58" i="1" s="1"/>
  <c r="X39" i="1"/>
  <c r="Y39" i="1" s="1"/>
  <c r="X60" i="1"/>
  <c r="Y60" i="1" s="1"/>
  <c r="X28" i="1"/>
  <c r="Y28" i="1" s="1"/>
  <c r="X62" i="1"/>
  <c r="Y62" i="1" s="1"/>
  <c r="X61" i="1"/>
  <c r="Y61" i="1" s="1"/>
  <c r="X59" i="1"/>
  <c r="Y59" i="1" s="1"/>
  <c r="W77" i="4"/>
  <c r="V77" i="4"/>
  <c r="X38" i="1"/>
  <c r="Y38" i="1" s="1"/>
  <c r="X30" i="1"/>
  <c r="Y30" i="1" s="1"/>
  <c r="X29" i="1"/>
  <c r="Y29" i="1" s="1"/>
  <c r="X40" i="1"/>
  <c r="Y40"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7" i="4" l="1"/>
  <c r="J62" i="4" s="1"/>
  <c r="K57" i="4"/>
  <c r="L57" i="4"/>
  <c r="M57" i="4"/>
  <c r="N57" i="4"/>
  <c r="O57" i="4"/>
  <c r="P57" i="4"/>
  <c r="Q57" i="4"/>
  <c r="R57" i="4"/>
  <c r="S57" i="4"/>
  <c r="T57" i="4"/>
  <c r="U57" i="4"/>
  <c r="V57" i="4"/>
  <c r="W57" i="4"/>
  <c r="I57" i="4"/>
  <c r="I62" i="4" s="1"/>
  <c r="J56" i="4"/>
  <c r="L56" i="4"/>
  <c r="M56" i="4"/>
  <c r="N56" i="4"/>
  <c r="O56" i="4"/>
  <c r="P56" i="4"/>
  <c r="Q56" i="4"/>
  <c r="R56" i="4"/>
  <c r="S56" i="4"/>
  <c r="T56" i="4"/>
  <c r="U56" i="4"/>
  <c r="V56" i="4"/>
  <c r="W56" i="4"/>
  <c r="I56" i="4"/>
  <c r="J45" i="4"/>
  <c r="K45" i="4"/>
  <c r="L45" i="4"/>
  <c r="M45" i="4"/>
  <c r="N45" i="4"/>
  <c r="O45" i="4"/>
  <c r="P45" i="4"/>
  <c r="Q45" i="4"/>
  <c r="R45" i="4"/>
  <c r="S45" i="4"/>
  <c r="T45" i="4"/>
  <c r="U45" i="4"/>
  <c r="V45" i="4"/>
  <c r="W45" i="4"/>
  <c r="I45" i="4"/>
  <c r="J42" i="4"/>
  <c r="K42" i="4"/>
  <c r="I42" i="4"/>
  <c r="J22" i="4"/>
  <c r="C5" i="2"/>
  <c r="C5" i="1" s="1"/>
  <c r="D6" i="4" s="1"/>
  <c r="C4" i="5" s="1"/>
  <c r="C4" i="3" s="1"/>
  <c r="B4" i="7" s="1"/>
  <c r="C8" i="2"/>
  <c r="C7" i="1" s="1"/>
  <c r="D9" i="4" s="1"/>
  <c r="C7" i="5" s="1"/>
  <c r="C7" i="3" s="1"/>
  <c r="B7" i="7" s="1"/>
  <c r="C4" i="2"/>
  <c r="C4" i="1" s="1"/>
  <c r="D5" i="4" s="1"/>
  <c r="C3" i="5" s="1"/>
  <c r="C3" i="3" s="1"/>
  <c r="B3" i="7" s="1"/>
  <c r="J77" i="4" l="1"/>
  <c r="W17" i="5" s="1"/>
  <c r="J34" i="4"/>
  <c r="I64" i="4"/>
  <c r="J49" i="4"/>
  <c r="I49" i="4"/>
  <c r="J65" i="4"/>
  <c r="J63" i="4"/>
  <c r="I63" i="4"/>
  <c r="J64" i="4"/>
  <c r="I22" i="4"/>
  <c r="W23" i="1"/>
  <c r="W43" i="1"/>
  <c r="V23" i="1"/>
  <c r="K14" i="4"/>
  <c r="X17" i="5" l="1"/>
  <c r="I77" i="4"/>
  <c r="I34" i="4"/>
  <c r="L11" i="5"/>
  <c r="W68" i="1"/>
  <c r="J66" i="4"/>
  <c r="J68" i="4" s="1"/>
  <c r="I66" i="4"/>
  <c r="J50" i="4"/>
  <c r="J51" i="4"/>
  <c r="I50" i="4"/>
  <c r="J67" i="4" l="1"/>
  <c r="I65" i="4"/>
  <c r="I68" i="4" s="1"/>
  <c r="I51" i="4"/>
  <c r="J72" i="4" l="1"/>
  <c r="J73" i="4"/>
  <c r="I67" i="4"/>
  <c r="M64" i="2"/>
  <c r="N64" i="2"/>
  <c r="O64" i="2"/>
  <c r="P64" i="2"/>
  <c r="P69" i="2" s="1"/>
  <c r="Q64" i="2"/>
  <c r="Q69" i="2" s="1"/>
  <c r="R64" i="2"/>
  <c r="R69" i="2" s="1"/>
  <c r="S64" i="2"/>
  <c r="S69" i="2" s="1"/>
  <c r="T64" i="2"/>
  <c r="T69" i="2" s="1"/>
  <c r="U64" i="2"/>
  <c r="U69" i="2" s="1"/>
  <c r="V64" i="2"/>
  <c r="V69" i="2" s="1"/>
  <c r="W64" i="2"/>
  <c r="W69" i="2" s="1"/>
  <c r="X64" i="2"/>
  <c r="X69" i="2" s="1"/>
  <c r="L64" i="2"/>
  <c r="M46" i="2"/>
  <c r="N46" i="2"/>
  <c r="O46" i="2"/>
  <c r="P46" i="2"/>
  <c r="Q46" i="2"/>
  <c r="R46" i="2"/>
  <c r="S46" i="2"/>
  <c r="T46" i="2"/>
  <c r="U46" i="2"/>
  <c r="V46" i="2"/>
  <c r="W46" i="2"/>
  <c r="X46" i="2"/>
  <c r="L46" i="2"/>
  <c r="L9" i="2"/>
  <c r="I73" i="4" l="1"/>
  <c r="I72" i="4"/>
  <c r="K10" i="4"/>
  <c r="L10" i="2"/>
  <c r="L135" i="2" s="1"/>
  <c r="K96" i="4" s="1"/>
  <c r="H48" i="1"/>
  <c r="K48" i="1" s="1"/>
  <c r="F20" i="1"/>
  <c r="H19" i="1"/>
  <c r="K19" i="1"/>
  <c r="K65" i="1"/>
  <c r="K55" i="1"/>
  <c r="K54" i="1"/>
  <c r="K50" i="1"/>
  <c r="K49" i="1"/>
  <c r="K47" i="1"/>
  <c r="K45" i="1"/>
  <c r="K22" i="1"/>
  <c r="K18" i="1"/>
  <c r="K17" i="1"/>
  <c r="H55" i="1"/>
  <c r="H50" i="1"/>
  <c r="H47" i="1"/>
  <c r="H25" i="1"/>
  <c r="H22" i="1"/>
  <c r="H18" i="1"/>
  <c r="H54" i="1"/>
  <c r="H49" i="1"/>
  <c r="I43" i="1"/>
  <c r="I23" i="1"/>
  <c r="F23" i="1"/>
  <c r="I68" i="1" l="1"/>
  <c r="K63" i="1"/>
  <c r="H63" i="1"/>
  <c r="L65" i="1"/>
  <c r="U67" i="1" s="1"/>
  <c r="K67" i="1"/>
  <c r="K20" i="1"/>
  <c r="L19" i="1"/>
  <c r="F52" i="1"/>
  <c r="F68" i="1" s="1"/>
  <c r="H81" i="2"/>
  <c r="H118" i="2"/>
  <c r="L11" i="2"/>
  <c r="K11" i="4"/>
  <c r="M10" i="2"/>
  <c r="H21" i="3"/>
  <c r="J43" i="1"/>
  <c r="H26" i="1"/>
  <c r="L26" i="1" s="1"/>
  <c r="L48" i="1"/>
  <c r="G20" i="1"/>
  <c r="G23" i="1"/>
  <c r="H17" i="1"/>
  <c r="L22" i="1"/>
  <c r="L50" i="1"/>
  <c r="L47" i="1"/>
  <c r="L54" i="1"/>
  <c r="L49" i="1"/>
  <c r="L18" i="1"/>
  <c r="H46" i="1"/>
  <c r="L55" i="1"/>
  <c r="K25" i="1"/>
  <c r="K46" i="1"/>
  <c r="K52" i="1" s="1"/>
  <c r="J23" i="1"/>
  <c r="K23" i="1" s="1"/>
  <c r="H45" i="1"/>
  <c r="L17" i="1" l="1"/>
  <c r="P51" i="1"/>
  <c r="L12" i="2"/>
  <c r="H29" i="3"/>
  <c r="H26" i="3"/>
  <c r="H27" i="3"/>
  <c r="H28" i="3"/>
  <c r="T23" i="1"/>
  <c r="T63" i="1"/>
  <c r="F87" i="1"/>
  <c r="F91" i="1" s="1"/>
  <c r="U63" i="1"/>
  <c r="L20" i="1"/>
  <c r="T20" i="1"/>
  <c r="H23" i="1"/>
  <c r="L23" i="1" s="1"/>
  <c r="G68" i="1"/>
  <c r="H52" i="1"/>
  <c r="H43" i="1"/>
  <c r="F98" i="1" s="1"/>
  <c r="G102" i="1" s="1"/>
  <c r="L25" i="1"/>
  <c r="K43" i="1"/>
  <c r="F97" i="1" s="1"/>
  <c r="L63" i="1"/>
  <c r="J68" i="1"/>
  <c r="L67" i="1"/>
  <c r="L11" i="4"/>
  <c r="M12" i="5" s="1"/>
  <c r="X65" i="1"/>
  <c r="Y65" i="1" s="1"/>
  <c r="X67" i="1"/>
  <c r="X50" i="1"/>
  <c r="Y50" i="1" s="1"/>
  <c r="X49" i="1"/>
  <c r="Y49" i="1" s="1"/>
  <c r="X48" i="1"/>
  <c r="Y48" i="1" s="1"/>
  <c r="X19" i="1"/>
  <c r="Y19" i="1" s="1"/>
  <c r="Y18" i="1"/>
  <c r="K12" i="4"/>
  <c r="L12" i="5"/>
  <c r="N10" i="2"/>
  <c r="M11" i="4" s="1"/>
  <c r="M11" i="2"/>
  <c r="E23" i="3"/>
  <c r="H20" i="1"/>
  <c r="L45" i="1"/>
  <c r="T45" i="1" s="1"/>
  <c r="L46" i="1"/>
  <c r="K101" i="4" l="1"/>
  <c r="U45" i="1"/>
  <c r="U52" i="1" s="1"/>
  <c r="M13" i="2"/>
  <c r="M9" i="2" s="1"/>
  <c r="M98" i="2" s="1"/>
  <c r="M12" i="2"/>
  <c r="V52" i="1"/>
  <c r="T52" i="1"/>
  <c r="T43" i="1"/>
  <c r="P70" i="1"/>
  <c r="L12" i="4"/>
  <c r="L13" i="4" s="1"/>
  <c r="L52" i="1"/>
  <c r="L43" i="1"/>
  <c r="F88" i="1"/>
  <c r="K68" i="1"/>
  <c r="F77" i="1" s="1"/>
  <c r="H68" i="1"/>
  <c r="F101" i="1"/>
  <c r="F81" i="1" s="1"/>
  <c r="Y67" i="1"/>
  <c r="X54" i="1"/>
  <c r="Y54" i="1" s="1"/>
  <c r="X55" i="1"/>
  <c r="Y55" i="1" s="1"/>
  <c r="X51" i="1"/>
  <c r="Y51" i="1" s="1"/>
  <c r="X46" i="1"/>
  <c r="Y46" i="1" s="1"/>
  <c r="X47" i="1"/>
  <c r="Y47" i="1" s="1"/>
  <c r="V43" i="1"/>
  <c r="U43" i="1"/>
  <c r="F100" i="1"/>
  <c r="X26" i="1"/>
  <c r="Y26" i="1" s="1"/>
  <c r="X22" i="1"/>
  <c r="Y22" i="1" s="1"/>
  <c r="U23" i="1"/>
  <c r="X23" i="1" s="1"/>
  <c r="Y23" i="1" s="1"/>
  <c r="X17" i="1"/>
  <c r="Y17" i="1" s="1"/>
  <c r="M12" i="4"/>
  <c r="N12" i="5"/>
  <c r="K13" i="4"/>
  <c r="F96" i="1"/>
  <c r="O10" i="2"/>
  <c r="N11" i="4" s="1"/>
  <c r="N11" i="2"/>
  <c r="L14" i="4" l="1"/>
  <c r="M11" i="5" s="1"/>
  <c r="N13" i="2"/>
  <c r="M115" i="2"/>
  <c r="M111" i="2"/>
  <c r="M95" i="2"/>
  <c r="M107" i="2"/>
  <c r="M103" i="2"/>
  <c r="M99" i="2"/>
  <c r="N12" i="2"/>
  <c r="M113" i="2"/>
  <c r="M90" i="2"/>
  <c r="M116" i="2"/>
  <c r="M112" i="2"/>
  <c r="M108" i="2"/>
  <c r="M79" i="2"/>
  <c r="M117" i="2"/>
  <c r="M86" i="2"/>
  <c r="M104" i="2"/>
  <c r="M97" i="2"/>
  <c r="M100" i="2"/>
  <c r="M93" i="2"/>
  <c r="M91" i="2"/>
  <c r="M96" i="2"/>
  <c r="M89" i="2"/>
  <c r="M87" i="2"/>
  <c r="M92" i="2"/>
  <c r="M80" i="2"/>
  <c r="M78" i="2"/>
  <c r="M88" i="2"/>
  <c r="M76" i="2"/>
  <c r="M109" i="2"/>
  <c r="M75" i="2"/>
  <c r="M105" i="2"/>
  <c r="M110" i="2"/>
  <c r="M101" i="2"/>
  <c r="M94" i="2"/>
  <c r="T68" i="1"/>
  <c r="V68" i="1"/>
  <c r="X25" i="1"/>
  <c r="Y25" i="1" s="1"/>
  <c r="M77" i="2"/>
  <c r="M114" i="2"/>
  <c r="M102" i="2"/>
  <c r="M106" i="2"/>
  <c r="M13" i="4"/>
  <c r="L68" i="1"/>
  <c r="U68" i="1"/>
  <c r="F99" i="1"/>
  <c r="X63" i="1"/>
  <c r="Y63" i="1" s="1"/>
  <c r="X45" i="1"/>
  <c r="Y45" i="1" s="1"/>
  <c r="X43" i="1"/>
  <c r="Y43" i="1" s="1"/>
  <c r="X20" i="1"/>
  <c r="Y20" i="1" s="1"/>
  <c r="N12" i="4"/>
  <c r="N13" i="4" s="1"/>
  <c r="O12" i="5"/>
  <c r="F86" i="1"/>
  <c r="K33" i="4" s="1"/>
  <c r="K32" i="4" s="1"/>
  <c r="K22" i="4"/>
  <c r="L10" i="4"/>
  <c r="P10" i="2"/>
  <c r="O11" i="4" s="1"/>
  <c r="O11" i="2"/>
  <c r="L100" i="4" l="1"/>
  <c r="L101" i="4"/>
  <c r="O13" i="2"/>
  <c r="M81" i="2"/>
  <c r="O12" i="2"/>
  <c r="M118" i="2"/>
  <c r="K77" i="4"/>
  <c r="L17" i="5" s="1"/>
  <c r="X52" i="1"/>
  <c r="Y52" i="1" s="1"/>
  <c r="X68" i="1"/>
  <c r="O12" i="4"/>
  <c r="O13" i="4" s="1"/>
  <c r="P12" i="5"/>
  <c r="N9" i="2"/>
  <c r="N80" i="2" s="1"/>
  <c r="F76" i="1"/>
  <c r="M14" i="4"/>
  <c r="Q10" i="2"/>
  <c r="P11" i="4" s="1"/>
  <c r="P11" i="2"/>
  <c r="M100" i="4" l="1"/>
  <c r="M101" i="4"/>
  <c r="P13" i="2"/>
  <c r="L33" i="4"/>
  <c r="L32" i="4" s="1"/>
  <c r="L43" i="4"/>
  <c r="L42" i="4" s="1"/>
  <c r="P12" i="2"/>
  <c r="Q13" i="2" s="1"/>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W70" i="1"/>
  <c r="O62" i="2" s="1"/>
  <c r="V70" i="1"/>
  <c r="N62" i="2" s="1"/>
  <c r="U70" i="1"/>
  <c r="T70" i="1"/>
  <c r="Y68" i="1"/>
  <c r="P12" i="4"/>
  <c r="P13" i="4" s="1"/>
  <c r="Q12" i="5"/>
  <c r="O9" i="2"/>
  <c r="O110" i="2" s="1"/>
  <c r="L22" i="4"/>
  <c r="F78" i="1"/>
  <c r="P48" i="1" s="1"/>
  <c r="M10" i="4"/>
  <c r="R10" i="2"/>
  <c r="Q11" i="4" s="1"/>
  <c r="Q11" i="2"/>
  <c r="M103" i="4" l="1"/>
  <c r="M109" i="4" s="1"/>
  <c r="M62" i="2"/>
  <c r="M69" i="2" s="1"/>
  <c r="L103" i="4"/>
  <c r="Q12" i="2"/>
  <c r="L62" i="2"/>
  <c r="L69" i="2" s="1"/>
  <c r="K103" i="4"/>
  <c r="O133" i="2"/>
  <c r="N92" i="4" s="1"/>
  <c r="L93" i="4"/>
  <c r="L31" i="4" s="1"/>
  <c r="L34" i="4" s="1"/>
  <c r="N81" i="2"/>
  <c r="N118" i="2"/>
  <c r="M133" i="2"/>
  <c r="L92" i="4" s="1"/>
  <c r="L77" i="4"/>
  <c r="M17" i="5" s="1"/>
  <c r="O69" i="2"/>
  <c r="G98" i="1"/>
  <c r="N69" i="2"/>
  <c r="N133" i="2"/>
  <c r="M92" i="4" s="1"/>
  <c r="L133" i="2"/>
  <c r="K92" i="4" s="1"/>
  <c r="K93" i="4"/>
  <c r="K31" i="4" s="1"/>
  <c r="K34" i="4" s="1"/>
  <c r="M93" i="4"/>
  <c r="M31" i="4" s="1"/>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9" i="2"/>
  <c r="P105" i="2" s="1"/>
  <c r="O98" i="2"/>
  <c r="O100" i="2"/>
  <c r="O99" i="2"/>
  <c r="S10" i="2"/>
  <c r="R11" i="2"/>
  <c r="L105" i="4" l="1"/>
  <c r="L109" i="4"/>
  <c r="K105" i="4"/>
  <c r="K109" i="4"/>
  <c r="M105" i="4"/>
  <c r="R13" i="2"/>
  <c r="R12" i="2"/>
  <c r="S13" i="2" s="1"/>
  <c r="M33" i="4"/>
  <c r="M32" i="4" s="1"/>
  <c r="M43" i="4"/>
  <c r="M42" i="4" s="1"/>
  <c r="R11" i="4"/>
  <c r="R12" i="4" s="1"/>
  <c r="R13" i="4" s="1"/>
  <c r="L134" i="2"/>
  <c r="K49" i="4"/>
  <c r="O118" i="2"/>
  <c r="O81" i="2"/>
  <c r="P89" i="2"/>
  <c r="P109" i="2"/>
  <c r="P77" i="2"/>
  <c r="P97" i="2"/>
  <c r="P79" i="2"/>
  <c r="P78" i="2"/>
  <c r="P111" i="2"/>
  <c r="P90" i="2"/>
  <c r="P92" i="2"/>
  <c r="P116" i="2"/>
  <c r="P113" i="2"/>
  <c r="P96" i="2"/>
  <c r="P106" i="2"/>
  <c r="P86" i="2"/>
  <c r="P107" i="2"/>
  <c r="P104" i="2"/>
  <c r="P114" i="2"/>
  <c r="P87" i="2"/>
  <c r="P94" i="2"/>
  <c r="P115" i="2"/>
  <c r="Q9" i="2"/>
  <c r="Q92" i="2" s="1"/>
  <c r="P100" i="2"/>
  <c r="P88" i="2"/>
  <c r="P108" i="2"/>
  <c r="P99" i="2"/>
  <c r="P112" i="2"/>
  <c r="P80" i="2"/>
  <c r="P95" i="2"/>
  <c r="P102" i="2"/>
  <c r="P76" i="2"/>
  <c r="P101" i="2"/>
  <c r="P75" i="2"/>
  <c r="P117" i="2"/>
  <c r="P91" i="2"/>
  <c r="P98" i="2"/>
  <c r="P93" i="2"/>
  <c r="P103" i="2"/>
  <c r="P110" i="2"/>
  <c r="M22" i="4"/>
  <c r="T10" i="2"/>
  <c r="S11" i="2"/>
  <c r="M34" i="4" l="1"/>
  <c r="S12" i="2"/>
  <c r="T13" i="2" s="1"/>
  <c r="N33" i="4"/>
  <c r="N32" i="4" s="1"/>
  <c r="S12" i="5"/>
  <c r="M77" i="4"/>
  <c r="N17" i="5" s="1"/>
  <c r="S11" i="4"/>
  <c r="T12" i="5" s="1"/>
  <c r="M134" i="2"/>
  <c r="L136" i="2"/>
  <c r="L49" i="4"/>
  <c r="N43" i="4"/>
  <c r="Q106" i="2"/>
  <c r="Q104" i="2"/>
  <c r="Q93" i="2"/>
  <c r="P118" i="2"/>
  <c r="P81" i="2"/>
  <c r="Q80" i="2"/>
  <c r="Q112" i="2"/>
  <c r="Q78" i="2"/>
  <c r="Q97" i="2"/>
  <c r="R9" i="2"/>
  <c r="R75" i="2" s="1"/>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U10" i="2"/>
  <c r="T11" i="2"/>
  <c r="T12" i="2" l="1"/>
  <c r="U13" i="2" s="1"/>
  <c r="O33" i="4"/>
  <c r="O32" i="4" s="1"/>
  <c r="M135" i="2"/>
  <c r="L137" i="2"/>
  <c r="K60" i="4" s="1"/>
  <c r="K62" i="4" s="1"/>
  <c r="K64" i="4" s="1"/>
  <c r="N77" i="4"/>
  <c r="O17" i="5" s="1"/>
  <c r="S12" i="4"/>
  <c r="S13" i="4" s="1"/>
  <c r="T11" i="4"/>
  <c r="T12" i="4" s="1"/>
  <c r="N134" i="2"/>
  <c r="M49" i="4"/>
  <c r="N42" i="4"/>
  <c r="O43" i="4"/>
  <c r="R91" i="2"/>
  <c r="R117" i="2"/>
  <c r="R104" i="2"/>
  <c r="R99" i="2"/>
  <c r="R116" i="2"/>
  <c r="R95" i="2"/>
  <c r="R106" i="2"/>
  <c r="R94" i="2"/>
  <c r="R114" i="2"/>
  <c r="R110" i="2"/>
  <c r="R86" i="2"/>
  <c r="R102" i="2"/>
  <c r="R111" i="2"/>
  <c r="R92" i="2"/>
  <c r="R105" i="2"/>
  <c r="R79" i="2"/>
  <c r="R98" i="2"/>
  <c r="R76" i="2"/>
  <c r="R115" i="2"/>
  <c r="S9" i="2"/>
  <c r="S116" i="2" s="1"/>
  <c r="R80" i="2"/>
  <c r="R101" i="2"/>
  <c r="R78" i="2"/>
  <c r="R97" i="2"/>
  <c r="R108" i="2"/>
  <c r="Q118" i="2"/>
  <c r="R77" i="2"/>
  <c r="R109" i="2"/>
  <c r="R96" i="2"/>
  <c r="R100" i="2"/>
  <c r="R112" i="2"/>
  <c r="R113" i="2"/>
  <c r="R90" i="2"/>
  <c r="R89" i="2"/>
  <c r="R93" i="2"/>
  <c r="R107" i="2"/>
  <c r="R103" i="2"/>
  <c r="R88" i="2"/>
  <c r="R87" i="2"/>
  <c r="Q81" i="2"/>
  <c r="O22" i="4"/>
  <c r="V10" i="2"/>
  <c r="U11" i="2"/>
  <c r="U12" i="2" l="1"/>
  <c r="V13" i="2" s="1"/>
  <c r="P33" i="4"/>
  <c r="P32" i="4" s="1"/>
  <c r="T13" i="4"/>
  <c r="L96" i="4"/>
  <c r="N135" i="2"/>
  <c r="M136" i="2"/>
  <c r="U12" i="5"/>
  <c r="K63" i="4"/>
  <c r="K66" i="4"/>
  <c r="O77" i="4"/>
  <c r="P17" i="5" s="1"/>
  <c r="T9" i="2"/>
  <c r="T103" i="2" s="1"/>
  <c r="S87" i="2"/>
  <c r="S101" i="2"/>
  <c r="S106" i="2"/>
  <c r="S111" i="2"/>
  <c r="U11" i="4"/>
  <c r="V12" i="5" s="1"/>
  <c r="S102" i="2"/>
  <c r="S78" i="2"/>
  <c r="S100" i="2"/>
  <c r="O134" i="2"/>
  <c r="N49" i="4"/>
  <c r="O42" i="4"/>
  <c r="P43" i="4"/>
  <c r="S75" i="2"/>
  <c r="S110" i="2"/>
  <c r="S94" i="2"/>
  <c r="S79" i="2"/>
  <c r="S97" i="2"/>
  <c r="S107" i="2"/>
  <c r="R81" i="2"/>
  <c r="S88" i="2"/>
  <c r="S113" i="2"/>
  <c r="S93" i="2"/>
  <c r="S80" i="2"/>
  <c r="S86" i="2"/>
  <c r="S90" i="2"/>
  <c r="S103" i="2"/>
  <c r="S104" i="2"/>
  <c r="S114" i="2"/>
  <c r="S117" i="2"/>
  <c r="S92" i="2"/>
  <c r="S89" i="2"/>
  <c r="S112" i="2"/>
  <c r="S98" i="2"/>
  <c r="S95" i="2"/>
  <c r="S105" i="2"/>
  <c r="S99" i="2"/>
  <c r="S91" i="2"/>
  <c r="S76" i="2"/>
  <c r="S96" i="2"/>
  <c r="S108" i="2"/>
  <c r="S115" i="2"/>
  <c r="S109" i="2"/>
  <c r="S77" i="2"/>
  <c r="R118" i="2"/>
  <c r="P22" i="4"/>
  <c r="Q22" i="4"/>
  <c r="W10" i="2"/>
  <c r="V11" i="2"/>
  <c r="V12" i="2" l="1"/>
  <c r="W13" i="2" s="1"/>
  <c r="Q33" i="4"/>
  <c r="Q32" i="4" s="1"/>
  <c r="M96" i="4"/>
  <c r="N136" i="2"/>
  <c r="O135" i="2"/>
  <c r="N96" i="4" s="1"/>
  <c r="M137" i="2"/>
  <c r="L60" i="4" s="1"/>
  <c r="L62" i="4" s="1"/>
  <c r="L64" i="4" s="1"/>
  <c r="T114" i="2"/>
  <c r="T115" i="2"/>
  <c r="T101" i="2"/>
  <c r="T78" i="2"/>
  <c r="T89" i="2"/>
  <c r="T102" i="2"/>
  <c r="T79" i="2"/>
  <c r="T77" i="2"/>
  <c r="T116" i="2"/>
  <c r="T112" i="2"/>
  <c r="T95" i="2"/>
  <c r="T99" i="2"/>
  <c r="T86" i="2"/>
  <c r="T90" i="2"/>
  <c r="T80" i="2"/>
  <c r="T113" i="2"/>
  <c r="T76" i="2"/>
  <c r="T106" i="2"/>
  <c r="T107" i="2"/>
  <c r="T94" i="2"/>
  <c r="T88" i="2"/>
  <c r="U9" i="2"/>
  <c r="U96" i="2" s="1"/>
  <c r="T93" i="2"/>
  <c r="T98" i="2"/>
  <c r="T108" i="2"/>
  <c r="T100" i="2"/>
  <c r="T111" i="2"/>
  <c r="T87" i="2"/>
  <c r="T97" i="2"/>
  <c r="T110" i="2"/>
  <c r="T91" i="2"/>
  <c r="T92" i="2"/>
  <c r="T75" i="2"/>
  <c r="T117" i="2"/>
  <c r="T104" i="2"/>
  <c r="T105" i="2"/>
  <c r="T96" i="2"/>
  <c r="T109" i="2"/>
  <c r="Q77" i="4"/>
  <c r="R17" i="5" s="1"/>
  <c r="P77" i="4"/>
  <c r="Q17" i="5" s="1"/>
  <c r="U12" i="4"/>
  <c r="U13" i="4" s="1"/>
  <c r="V11" i="4"/>
  <c r="W12" i="5" s="1"/>
  <c r="P134" i="2"/>
  <c r="O49" i="4"/>
  <c r="P42" i="4"/>
  <c r="Q43" i="4"/>
  <c r="S81" i="2"/>
  <c r="S118" i="2"/>
  <c r="U112" i="2"/>
  <c r="X10" i="2"/>
  <c r="W11" i="2"/>
  <c r="U111" i="2" l="1"/>
  <c r="W12" i="2"/>
  <c r="X13" i="2" s="1"/>
  <c r="R33" i="4"/>
  <c r="R32" i="4" s="1"/>
  <c r="U113" i="2"/>
  <c r="U101" i="2"/>
  <c r="U93" i="2"/>
  <c r="U115" i="2"/>
  <c r="U100" i="2"/>
  <c r="V9" i="2"/>
  <c r="V78" i="2" s="1"/>
  <c r="U95" i="2"/>
  <c r="U77" i="2"/>
  <c r="P135" i="2"/>
  <c r="O96" i="4" s="1"/>
  <c r="N137" i="2"/>
  <c r="M60" i="4" s="1"/>
  <c r="M62" i="4" s="1"/>
  <c r="M64" i="4" s="1"/>
  <c r="O136" i="2"/>
  <c r="L66" i="4"/>
  <c r="L63" i="4"/>
  <c r="U98" i="2"/>
  <c r="U97" i="2"/>
  <c r="U88" i="2"/>
  <c r="U92" i="2"/>
  <c r="U107" i="2"/>
  <c r="U116" i="2"/>
  <c r="U90" i="2"/>
  <c r="U104" i="2"/>
  <c r="U110" i="2"/>
  <c r="U94" i="2"/>
  <c r="U109" i="2"/>
  <c r="U87" i="2"/>
  <c r="U91" i="2"/>
  <c r="U106" i="2"/>
  <c r="U80" i="2"/>
  <c r="U105" i="2"/>
  <c r="U108" i="2"/>
  <c r="U117" i="2"/>
  <c r="U79" i="2"/>
  <c r="U76" i="2"/>
  <c r="U75" i="2"/>
  <c r="U114" i="2"/>
  <c r="U102" i="2"/>
  <c r="U89" i="2"/>
  <c r="T81" i="2"/>
  <c r="U99" i="2"/>
  <c r="U103" i="2"/>
  <c r="U86" i="2"/>
  <c r="U78" i="2"/>
  <c r="T118" i="2"/>
  <c r="V12" i="4"/>
  <c r="V13" i="4" s="1"/>
  <c r="W11" i="4"/>
  <c r="W12" i="4" s="1"/>
  <c r="Q134" i="2"/>
  <c r="P49" i="4"/>
  <c r="Q135" i="2"/>
  <c r="P96" i="4" s="1"/>
  <c r="Q42" i="4"/>
  <c r="R43" i="4"/>
  <c r="R22" i="4"/>
  <c r="X11" i="2"/>
  <c r="X12" i="2" s="1"/>
  <c r="S33" i="4" l="1"/>
  <c r="S32" i="4" s="1"/>
  <c r="V109" i="2"/>
  <c r="V96" i="2"/>
  <c r="V116" i="2"/>
  <c r="V94" i="2"/>
  <c r="V107" i="2"/>
  <c r="V75" i="2"/>
  <c r="V103" i="2"/>
  <c r="V113" i="2"/>
  <c r="X12" i="5"/>
  <c r="V106" i="2"/>
  <c r="V76" i="2"/>
  <c r="V100" i="2"/>
  <c r="V89" i="2"/>
  <c r="V115" i="2"/>
  <c r="V102" i="2"/>
  <c r="V111" i="2"/>
  <c r="V117" i="2"/>
  <c r="V87" i="2"/>
  <c r="V86" i="2"/>
  <c r="V92" i="2"/>
  <c r="V105" i="2"/>
  <c r="V114" i="2"/>
  <c r="V108" i="2"/>
  <c r="V104" i="2"/>
  <c r="V79" i="2"/>
  <c r="V97" i="2"/>
  <c r="V101" i="2"/>
  <c r="V98" i="2"/>
  <c r="V99" i="2"/>
  <c r="W9" i="2"/>
  <c r="W89" i="2" s="1"/>
  <c r="V112" i="2"/>
  <c r="V95" i="2"/>
  <c r="V88" i="2"/>
  <c r="V80" i="2"/>
  <c r="V91" i="2"/>
  <c r="V110" i="2"/>
  <c r="V93" i="2"/>
  <c r="V90" i="2"/>
  <c r="V77" i="2"/>
  <c r="P136" i="2"/>
  <c r="M63" i="4"/>
  <c r="M66" i="4"/>
  <c r="O137" i="2"/>
  <c r="N60" i="4" s="1"/>
  <c r="N62" i="4" s="1"/>
  <c r="N64" i="4" s="1"/>
  <c r="U81" i="2"/>
  <c r="U118" i="2"/>
  <c r="S43" i="4"/>
  <c r="S42" i="4" s="1"/>
  <c r="S49" i="4" s="1"/>
  <c r="Q136" i="2"/>
  <c r="W13" i="4"/>
  <c r="R77" i="4"/>
  <c r="S17" i="5" s="1"/>
  <c r="R134" i="2"/>
  <c r="R135" i="2"/>
  <c r="Q96" i="4" s="1"/>
  <c r="Q49" i="4"/>
  <c r="R42" i="4"/>
  <c r="R49" i="4" s="1"/>
  <c r="S22" i="4"/>
  <c r="W93" i="2" l="1"/>
  <c r="T33" i="4"/>
  <c r="T32" i="4" s="1"/>
  <c r="W98" i="2"/>
  <c r="V81" i="2"/>
  <c r="W109" i="2"/>
  <c r="W103" i="2"/>
  <c r="W87" i="2"/>
  <c r="V118" i="2"/>
  <c r="W80" i="2"/>
  <c r="W78" i="2"/>
  <c r="W95" i="2"/>
  <c r="W114" i="2"/>
  <c r="W92" i="2"/>
  <c r="W108" i="2"/>
  <c r="W86" i="2"/>
  <c r="W116" i="2"/>
  <c r="W75" i="2"/>
  <c r="W79" i="2"/>
  <c r="W99" i="2"/>
  <c r="X9" i="2"/>
  <c r="X78" i="2" s="1"/>
  <c r="W112" i="2"/>
  <c r="W94" i="2"/>
  <c r="W88" i="2"/>
  <c r="W111" i="2"/>
  <c r="W90" i="2"/>
  <c r="W101" i="2"/>
  <c r="W113" i="2"/>
  <c r="W117" i="2"/>
  <c r="W76" i="2"/>
  <c r="W96" i="2"/>
  <c r="W105" i="2"/>
  <c r="W97" i="2"/>
  <c r="W104" i="2"/>
  <c r="W110" i="2"/>
  <c r="W91" i="2"/>
  <c r="W107" i="2"/>
  <c r="W102" i="2"/>
  <c r="W77" i="2"/>
  <c r="W100" i="2"/>
  <c r="W115" i="2"/>
  <c r="W106" i="2"/>
  <c r="S135" i="2"/>
  <c r="R96" i="4" s="1"/>
  <c r="T135" i="2"/>
  <c r="S96" i="4" s="1"/>
  <c r="P137" i="2"/>
  <c r="O60" i="4" s="1"/>
  <c r="O62" i="4" s="1"/>
  <c r="O64" i="4" s="1"/>
  <c r="U135" i="2"/>
  <c r="T96" i="4" s="1"/>
  <c r="N66" i="4"/>
  <c r="N63" i="4"/>
  <c r="R136" i="2"/>
  <c r="R137" i="2" s="1"/>
  <c r="Q60" i="4" s="1"/>
  <c r="Q62" i="4" s="1"/>
  <c r="Q64" i="4" s="1"/>
  <c r="T43" i="4"/>
  <c r="T42" i="4" s="1"/>
  <c r="Q137" i="2"/>
  <c r="P60" i="4" s="1"/>
  <c r="P62" i="4" s="1"/>
  <c r="P64" i="4" s="1"/>
  <c r="S77" i="4"/>
  <c r="T17" i="5" s="1"/>
  <c r="X75" i="2"/>
  <c r="S134" i="2"/>
  <c r="X115" i="2"/>
  <c r="X77" i="2"/>
  <c r="T22" i="4"/>
  <c r="U22" i="4"/>
  <c r="X112" i="2" l="1"/>
  <c r="U43" i="4"/>
  <c r="U42" i="4" s="1"/>
  <c r="U49" i="4" s="1"/>
  <c r="X117" i="2"/>
  <c r="X100" i="2"/>
  <c r="X114" i="2"/>
  <c r="X76" i="2"/>
  <c r="X92" i="2"/>
  <c r="X108" i="2"/>
  <c r="U33" i="4"/>
  <c r="U32" i="4" s="1"/>
  <c r="X105" i="2"/>
  <c r="S136" i="2"/>
  <c r="S137" i="2" s="1"/>
  <c r="R60" i="4" s="1"/>
  <c r="R62" i="4" s="1"/>
  <c r="R64" i="4" s="1"/>
  <c r="W81" i="2"/>
  <c r="X80" i="2"/>
  <c r="X101" i="2"/>
  <c r="X104" i="2"/>
  <c r="X103" i="2"/>
  <c r="X110" i="2"/>
  <c r="X79" i="2"/>
  <c r="X94" i="2"/>
  <c r="X99" i="2"/>
  <c r="X111" i="2"/>
  <c r="X116" i="2"/>
  <c r="X90" i="2"/>
  <c r="X87" i="2"/>
  <c r="X95" i="2"/>
  <c r="X96" i="2"/>
  <c r="X91" i="2"/>
  <c r="X88" i="2"/>
  <c r="X107" i="2"/>
  <c r="X97" i="2"/>
  <c r="W118" i="2"/>
  <c r="X98" i="2"/>
  <c r="X113" i="2"/>
  <c r="X102" i="2"/>
  <c r="X109" i="2"/>
  <c r="X89" i="2"/>
  <c r="X93" i="2"/>
  <c r="X86" i="2"/>
  <c r="X106" i="2"/>
  <c r="O66" i="4"/>
  <c r="O63" i="4"/>
  <c r="V135" i="2"/>
  <c r="U96" i="4" s="1"/>
  <c r="U77" i="4"/>
  <c r="V17" i="5" s="1"/>
  <c r="T77" i="4"/>
  <c r="U17" i="5" s="1"/>
  <c r="T134" i="2"/>
  <c r="T136" i="2" s="1"/>
  <c r="P63" i="4"/>
  <c r="P66" i="4"/>
  <c r="T49" i="4"/>
  <c r="V33" i="4" l="1"/>
  <c r="V32" i="4" s="1"/>
  <c r="X81" i="2"/>
  <c r="V43" i="4"/>
  <c r="V42" i="4" s="1"/>
  <c r="X118" i="2"/>
  <c r="W135" i="2"/>
  <c r="V96" i="4" s="1"/>
  <c r="X135" i="2"/>
  <c r="W96" i="4" s="1"/>
  <c r="U134" i="2"/>
  <c r="U136" i="2" s="1"/>
  <c r="T137" i="2"/>
  <c r="S60" i="4" s="1"/>
  <c r="S62" i="4" s="1"/>
  <c r="S64" i="4" s="1"/>
  <c r="R63" i="4"/>
  <c r="R66" i="4"/>
  <c r="Q63" i="4"/>
  <c r="Q66" i="4"/>
  <c r="W43" i="4" l="1"/>
  <c r="W33" i="4"/>
  <c r="W32" i="4" s="1"/>
  <c r="V134" i="2"/>
  <c r="V136" i="2" s="1"/>
  <c r="U137" i="2"/>
  <c r="T60" i="4" s="1"/>
  <c r="T62" i="4" s="1"/>
  <c r="T64" i="4" s="1"/>
  <c r="S63" i="4"/>
  <c r="S66" i="4"/>
  <c r="V49" i="4"/>
  <c r="W42" i="4"/>
  <c r="W49" i="4" s="1"/>
  <c r="W134" i="2" l="1"/>
  <c r="W136" i="2" s="1"/>
  <c r="V137" i="2"/>
  <c r="U60" i="4" s="1"/>
  <c r="U62" i="4" s="1"/>
  <c r="U64" i="4" s="1"/>
  <c r="T63" i="4"/>
  <c r="T66" i="4"/>
  <c r="X134" i="2" l="1"/>
  <c r="W137" i="2"/>
  <c r="V60" i="4" s="1"/>
  <c r="V62" i="4" s="1"/>
  <c r="V64" i="4" s="1"/>
  <c r="U63" i="4"/>
  <c r="U66" i="4"/>
  <c r="X136" i="2" l="1"/>
  <c r="V63" i="4"/>
  <c r="V66" i="4"/>
  <c r="X137" i="2" l="1"/>
  <c r="W60" i="4" s="1"/>
  <c r="W62" i="4" s="1"/>
  <c r="T14" i="4"/>
  <c r="S14" i="4"/>
  <c r="N14" i="4"/>
  <c r="W14" i="4"/>
  <c r="V14" i="4"/>
  <c r="R14" i="4"/>
  <c r="U14" i="4"/>
  <c r="Q14" i="4"/>
  <c r="O14" i="4"/>
  <c r="P14" i="4"/>
  <c r="N101" i="4" l="1"/>
  <c r="N100" i="4"/>
  <c r="U100" i="4"/>
  <c r="U101" i="4"/>
  <c r="V101" i="4"/>
  <c r="V100" i="4"/>
  <c r="W101" i="4"/>
  <c r="W100" i="4"/>
  <c r="S101" i="4"/>
  <c r="S100" i="4"/>
  <c r="O101" i="4"/>
  <c r="O100" i="4"/>
  <c r="T100" i="4"/>
  <c r="T101" i="4"/>
  <c r="R100" i="4"/>
  <c r="R101" i="4"/>
  <c r="P101" i="4"/>
  <c r="P100" i="4"/>
  <c r="Q101" i="4"/>
  <c r="Q100" i="4"/>
  <c r="N103" i="4"/>
  <c r="N109" i="4" s="1"/>
  <c r="S11" i="5"/>
  <c r="R103" i="4"/>
  <c r="R109" i="4" s="1"/>
  <c r="W11" i="5"/>
  <c r="V103" i="4"/>
  <c r="V109" i="4" s="1"/>
  <c r="X11" i="5"/>
  <c r="W103" i="4"/>
  <c r="W109" i="4" s="1"/>
  <c r="Q11" i="5"/>
  <c r="P103" i="4"/>
  <c r="P109" i="4" s="1"/>
  <c r="T11" i="5"/>
  <c r="S103" i="4"/>
  <c r="S109" i="4" s="1"/>
  <c r="P11" i="5"/>
  <c r="O103" i="4"/>
  <c r="O109" i="4" s="1"/>
  <c r="U11" i="5"/>
  <c r="T103" i="4"/>
  <c r="T109" i="4" s="1"/>
  <c r="V11" i="5"/>
  <c r="U103" i="4"/>
  <c r="U109" i="4" s="1"/>
  <c r="R11" i="5"/>
  <c r="Q103" i="4"/>
  <c r="Q109" i="4" s="1"/>
  <c r="O11" i="5"/>
  <c r="W64" i="4"/>
  <c r="W63" i="4"/>
  <c r="W66" i="4"/>
  <c r="P93" i="4"/>
  <c r="P94" i="4"/>
  <c r="Q93" i="4"/>
  <c r="Q94" i="4"/>
  <c r="N93" i="4"/>
  <c r="O93" i="4"/>
  <c r="O94" i="4"/>
  <c r="R93" i="4"/>
  <c r="R94" i="4"/>
  <c r="T94" i="4"/>
  <c r="T93" i="4"/>
  <c r="S93" i="4"/>
  <c r="S94" i="4"/>
  <c r="W94" i="4"/>
  <c r="W93" i="4"/>
  <c r="V93" i="4"/>
  <c r="V94" i="4"/>
  <c r="U94" i="4"/>
  <c r="U93" i="4"/>
  <c r="O10" i="4"/>
  <c r="N10" i="4"/>
  <c r="O97" i="4" l="1"/>
  <c r="Q97" i="4"/>
  <c r="S97" i="4"/>
  <c r="P105" i="4"/>
  <c r="P97" i="4"/>
  <c r="R105" i="4"/>
  <c r="Q105" i="4"/>
  <c r="S105" i="4"/>
  <c r="N105" i="4"/>
  <c r="T105" i="4"/>
  <c r="U97" i="4"/>
  <c r="O105" i="4"/>
  <c r="W105" i="4"/>
  <c r="U105" i="4"/>
  <c r="V105" i="4"/>
  <c r="V97" i="4"/>
  <c r="T97" i="4"/>
  <c r="R97" i="4"/>
  <c r="W97" i="4"/>
  <c r="P31" i="4"/>
  <c r="P34" i="4" s="1"/>
  <c r="V31" i="4"/>
  <c r="V34" i="4" s="1"/>
  <c r="O31" i="4"/>
  <c r="O34" i="4" s="1"/>
  <c r="N31" i="4"/>
  <c r="N34" i="4" s="1"/>
  <c r="U31" i="4"/>
  <c r="U34" i="4" s="1"/>
  <c r="T31" i="4"/>
  <c r="T34" i="4" s="1"/>
  <c r="R31" i="4"/>
  <c r="R34" i="4" s="1"/>
  <c r="Q31" i="4"/>
  <c r="Q34" i="4" s="1"/>
  <c r="W31" i="4"/>
  <c r="W34" i="4" s="1"/>
  <c r="S31" i="4"/>
  <c r="S34" i="4" s="1"/>
  <c r="P10" i="4"/>
  <c r="Q10" i="4" l="1"/>
  <c r="R10" i="4" l="1"/>
  <c r="S10" i="4" l="1"/>
  <c r="T10" i="4" l="1"/>
  <c r="U10" i="4" l="1"/>
  <c r="V10" i="4" l="1"/>
  <c r="W10" i="4" l="1"/>
  <c r="N94" i="4" l="1"/>
  <c r="N97" i="4" s="1"/>
  <c r="U110" i="4" l="1"/>
  <c r="M110" i="4" l="1"/>
  <c r="Q110" i="4"/>
  <c r="T110" i="4"/>
  <c r="W110" i="4"/>
  <c r="O110" i="4"/>
  <c r="V110" i="4"/>
  <c r="L110" i="4"/>
  <c r="K110" i="4" l="1"/>
  <c r="R110" i="4"/>
  <c r="P110" i="4"/>
  <c r="N110" i="4"/>
  <c r="S110" i="4"/>
  <c r="F90" i="1"/>
  <c r="F89" i="1" s="1"/>
  <c r="K94" i="4"/>
  <c r="K97" i="4" s="1"/>
  <c r="L94" i="4"/>
  <c r="L97" i="4" s="1"/>
  <c r="G92" i="1"/>
  <c r="M94" i="4"/>
  <c r="M97" i="4" s="1"/>
  <c r="F82" i="1"/>
  <c r="G82" i="1" s="1"/>
  <c r="M51" i="4" l="1"/>
  <c r="V65" i="4"/>
  <c r="F80" i="1"/>
  <c r="F79" i="1" s="1"/>
  <c r="S65" i="4"/>
  <c r="S51" i="4"/>
  <c r="S50" i="4"/>
  <c r="L51" i="4"/>
  <c r="L50" i="4"/>
  <c r="L65" i="4"/>
  <c r="P51" i="4"/>
  <c r="P65" i="4"/>
  <c r="P50" i="4"/>
  <c r="R65" i="4"/>
  <c r="R51" i="4"/>
  <c r="R50" i="4"/>
  <c r="U65" i="4"/>
  <c r="U51" i="4"/>
  <c r="U50" i="4"/>
  <c r="O65" i="4"/>
  <c r="O51" i="4"/>
  <c r="O50" i="4"/>
  <c r="Q65" i="4"/>
  <c r="Q51" i="4"/>
  <c r="Q50" i="4"/>
  <c r="W51" i="4"/>
  <c r="W65" i="4"/>
  <c r="W50" i="4"/>
  <c r="V51" i="4" l="1"/>
  <c r="V50" i="4"/>
  <c r="M50" i="4"/>
  <c r="M65" i="4"/>
  <c r="M67" i="4" s="1"/>
  <c r="U68" i="4"/>
  <c r="U67" i="4"/>
  <c r="N50" i="4"/>
  <c r="N51" i="4"/>
  <c r="N65" i="4"/>
  <c r="R67" i="4"/>
  <c r="R68" i="4"/>
  <c r="V68" i="4"/>
  <c r="V67" i="4"/>
  <c r="T50" i="4"/>
  <c r="T65" i="4"/>
  <c r="T51" i="4"/>
  <c r="Q68" i="4"/>
  <c r="Q67" i="4"/>
  <c r="S67" i="4"/>
  <c r="S68" i="4"/>
  <c r="O67" i="4"/>
  <c r="O68" i="4"/>
  <c r="P68" i="4"/>
  <c r="P67" i="4"/>
  <c r="L67" i="4"/>
  <c r="L68" i="4"/>
  <c r="K51" i="4"/>
  <c r="K65" i="4"/>
  <c r="K50" i="4"/>
  <c r="W68" i="4"/>
  <c r="W67" i="4"/>
  <c r="M68" i="4" l="1"/>
  <c r="S72" i="4"/>
  <c r="S84" i="4" s="1"/>
  <c r="S88" i="4" s="1"/>
  <c r="S73" i="4"/>
  <c r="W73" i="4"/>
  <c r="W72" i="4"/>
  <c r="W84" i="4" s="1"/>
  <c r="W88" i="4" s="1"/>
  <c r="U72" i="4"/>
  <c r="U84" i="4" s="1"/>
  <c r="U88" i="4" s="1"/>
  <c r="U73" i="4"/>
  <c r="L72" i="4"/>
  <c r="L84" i="4" s="1"/>
  <c r="L88" i="4" s="1"/>
  <c r="L73" i="4"/>
  <c r="T67" i="4"/>
  <c r="T68" i="4"/>
  <c r="P72" i="4"/>
  <c r="P84" i="4" s="1"/>
  <c r="P88" i="4" s="1"/>
  <c r="P73" i="4"/>
  <c r="V72" i="4"/>
  <c r="V84" i="4" s="1"/>
  <c r="V88" i="4" s="1"/>
  <c r="V73" i="4"/>
  <c r="N67" i="4"/>
  <c r="N68" i="4"/>
  <c r="O73" i="4"/>
  <c r="O72" i="4"/>
  <c r="O84" i="4" s="1"/>
  <c r="O88" i="4" s="1"/>
  <c r="M72" i="4"/>
  <c r="M84" i="4" s="1"/>
  <c r="M88" i="4" s="1"/>
  <c r="M73" i="4"/>
  <c r="K68" i="4"/>
  <c r="K67" i="4"/>
  <c r="Q73" i="4"/>
  <c r="Q72" i="4"/>
  <c r="Q84" i="4" s="1"/>
  <c r="Q88" i="4" s="1"/>
  <c r="R72" i="4"/>
  <c r="R84" i="4" s="1"/>
  <c r="R88" i="4" s="1"/>
  <c r="R73" i="4"/>
  <c r="V107" i="4" l="1"/>
  <c r="V112" i="4" s="1"/>
  <c r="L107" i="4"/>
  <c r="L112" i="4" s="1"/>
  <c r="R107" i="4"/>
  <c r="R112" i="4" s="1"/>
  <c r="Q107" i="4"/>
  <c r="Q112" i="4" s="1"/>
  <c r="O107" i="4"/>
  <c r="O112" i="4" s="1"/>
  <c r="S107" i="4"/>
  <c r="S112" i="4" s="1"/>
  <c r="M107" i="4"/>
  <c r="M112" i="4" s="1"/>
  <c r="U107" i="4"/>
  <c r="U112" i="4" s="1"/>
  <c r="K73" i="4"/>
  <c r="K72" i="4"/>
  <c r="K84" i="4" s="1"/>
  <c r="K88" i="4" s="1"/>
  <c r="N73" i="4"/>
  <c r="N72" i="4"/>
  <c r="N84" i="4" s="1"/>
  <c r="N88" i="4" s="1"/>
  <c r="T73" i="4"/>
  <c r="T72" i="4"/>
  <c r="T84" i="4" s="1"/>
  <c r="T88" i="4" s="1"/>
  <c r="W107" i="4" l="1"/>
  <c r="W112" i="4" s="1"/>
  <c r="P107" i="4"/>
  <c r="P112" i="4" s="1"/>
  <c r="T107" i="4"/>
  <c r="T112" i="4" s="1"/>
  <c r="N107" i="4" l="1"/>
  <c r="N112" i="4" s="1"/>
  <c r="K107" i="4"/>
  <c r="K112" i="4" s="1"/>
  <c r="K113" i="4" s="1"/>
  <c r="L16" i="5" l="1"/>
  <c r="L113" i="4"/>
  <c r="M16" i="5" s="1"/>
  <c r="M113" i="4" l="1"/>
  <c r="N16" i="5" s="1"/>
  <c r="N113" i="4" l="1"/>
  <c r="O16" i="5" s="1"/>
  <c r="O113" i="4" l="1"/>
  <c r="P16" i="5" s="1"/>
  <c r="P113" i="4" l="1"/>
  <c r="Q16" i="5" s="1"/>
  <c r="Q113" i="4" l="1"/>
  <c r="R16" i="5" s="1"/>
  <c r="R113" i="4" l="1"/>
  <c r="S16" i="5" s="1"/>
  <c r="S113" i="4" l="1"/>
  <c r="T16" i="5" s="1"/>
  <c r="T113" i="4" l="1"/>
  <c r="U16" i="5" s="1"/>
  <c r="U113" i="4" l="1"/>
  <c r="V16" i="5" s="1"/>
  <c r="V113" i="4" l="1"/>
  <c r="W16" i="5" s="1"/>
  <c r="W113" i="4" l="1"/>
  <c r="X16" i="5" s="1"/>
</calcChain>
</file>

<file path=xl/sharedStrings.xml><?xml version="1.0" encoding="utf-8"?>
<sst xmlns="http://schemas.openxmlformats.org/spreadsheetml/2006/main" count="1083" uniqueCount="596">
  <si>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</si>
  <si>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</si>
  <si>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</si>
  <si>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</si>
  <si>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</si>
  <si>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</si>
  <si>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</si>
  <si>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</si>
  <si>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</si>
  <si>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</si>
  <si>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</si>
  <si>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</si>
  <si>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</si>
  <si>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</si>
  <si>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</si>
  <si>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</si>
  <si>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 TOTAL CAPITOL 2</t>
  </si>
  <si>
    <t>CAP. 3</t>
  </si>
  <si>
    <t>Cheltuieli pentru proiectare și asistență tehnică</t>
  </si>
  <si>
    <t>Studii de teren</t>
  </si>
  <si>
    <t>3.2</t>
  </si>
  <si>
    <t>3.3</t>
  </si>
  <si>
    <t>3.4</t>
  </si>
  <si>
    <t> TOTAL CAPITOL 3</t>
  </si>
  <si>
    <t>CAP. 4</t>
  </si>
  <si>
    <t>Cheltuieli pentru investiţia de bază</t>
  </si>
  <si>
    <t>4.1</t>
  </si>
  <si>
    <t>Construcţii şi instalaţii</t>
  </si>
  <si>
    <t>4.2</t>
  </si>
  <si>
    <t>Dotări</t>
  </si>
  <si>
    <t>4.3</t>
  </si>
  <si>
    <t>Active necorporale</t>
  </si>
  <si>
    <t>TOTAL CAPITOL 4</t>
  </si>
  <si>
    <t>CAP. 5</t>
  </si>
  <si>
    <t>Alte cheltuieli</t>
  </si>
  <si>
    <t>Cheltuieli diverse și neprevăzute</t>
  </si>
  <si>
    <t>TOTAL CAPITOL 5</t>
  </si>
  <si>
    <t>CAP. 6</t>
  </si>
  <si>
    <t>6.1</t>
  </si>
  <si>
    <t>TOTAL CAPITOL 6</t>
  </si>
  <si>
    <t>TOTAL GENERAL</t>
  </si>
  <si>
    <t>Montaj utilaje, echipamente tehnologice şi funcţionale</t>
  </si>
  <si>
    <t>4.4</t>
  </si>
  <si>
    <t>4.5</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</si>
  <si>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</si>
  <si>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</si>
  <si>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</si>
  <si>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</si>
  <si>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</si>
  <si>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</si>
  <si>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</si>
  <si>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</si>
  <si>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</si>
  <si>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</si>
  <si>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</si>
  <si>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</si>
  <si>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</si>
  <si>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</si>
  <si>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</si>
  <si>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</si>
  <si>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</si>
  <si>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</si>
  <si>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</si>
  <si>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</si>
  <si>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</si>
  <si>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Finanțarea nerambursabilă totală solicitată</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</si>
  <si>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</si>
  <si>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</si>
  <si>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4.3.1</t>
  </si>
  <si>
    <r>
      <t xml:space="preserve">Utilaje, echipamente tehnologice şi funcţionale care necesită montaj, </t>
    </r>
    <r>
      <rPr>
        <b/>
        <sz val="10"/>
        <rFont val="Arial Narrow"/>
        <family val="2"/>
      </rPr>
      <t>din care:</t>
    </r>
  </si>
  <si>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</si>
  <si>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</si>
  <si>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</si>
  <si>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</si>
  <si>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</si>
  <si>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</si>
  <si>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</si>
  <si>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</si>
  <si>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</si>
  <si>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</si>
  <si>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</si>
  <si>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</si>
  <si>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</si>
  <si>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</si>
  <si>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</si>
  <si>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</si>
  <si>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</si>
  <si>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</si>
  <si>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</si>
  <si>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</si>
  <si>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</si>
  <si>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</si>
  <si>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</si>
  <si>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</si>
  <si>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</si>
  <si>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</si>
  <si>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</si>
  <si>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</si>
  <si>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</si>
  <si>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[denumire activ corporal/necorporal]</t>
  </si>
  <si>
    <t>Valoare de inventar (lei)</t>
  </si>
  <si>
    <t>VENITURI MONETARE DIN OPERAREA INFRASTRUCTURII FINANTATE PRIN PROIECT</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</si>
  <si>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</si>
  <si>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</si>
  <si>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</si>
  <si>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</si>
  <si>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</si>
  <si>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</si>
  <si>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</si>
  <si>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</si>
  <si>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</si>
  <si>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</si>
  <si>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</si>
  <si>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</si>
  <si>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</si>
  <si>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</si>
  <si>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</si>
  <si>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</si>
  <si>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Solicitantul este persoana impozabila din punct de vedere al TVA-ului</t>
  </si>
  <si>
    <t>DA</t>
  </si>
  <si>
    <t>NU</t>
  </si>
  <si>
    <t>Anul 1 calendaristic</t>
  </si>
  <si>
    <t>Verificare</t>
  </si>
  <si>
    <t>PLANUL DE FINANTARE (lei cu TVA)</t>
  </si>
  <si>
    <t>Anul 2 calendaristic</t>
  </si>
  <si>
    <t>Anul 3 calendaristic</t>
  </si>
  <si>
    <t>Anul 4 calendaristic</t>
  </si>
  <si>
    <t>Perioada de realizare a activităților proiectului, după semnarea contractului de finanțare, este de maximum</t>
  </si>
  <si>
    <t>36 de luni pentru proiectele de lucrări și 24 de luni pentru proiectele fără lucrări.</t>
  </si>
  <si>
    <t>Se va avea in vedere ca anul de implementare este diferit de anul calendaristic, astfel ca 36 de luni se pot</t>
  </si>
  <si>
    <t>implementa pe parcursul a 3 sau 4 ani calendaristici.</t>
  </si>
  <si>
    <t>NOTA</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</si>
  <si>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</si>
  <si>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</si>
  <si>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</si>
  <si>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</si>
  <si>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</si>
  <si>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</si>
  <si>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</si>
  <si>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</si>
  <si>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</si>
  <si>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</si>
  <si>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</si>
  <si>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</si>
  <si>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</si>
  <si>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</si>
  <si>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</si>
  <si>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Plati/rambursari de TVA</t>
  </si>
  <si>
    <t>FLUX DE NUMERAR NET AL PERIOADEI</t>
  </si>
  <si>
    <t>FLUX DE NUMERAR NET CUMULAT</t>
  </si>
  <si>
    <t>numar</t>
  </si>
  <si>
    <t>%</t>
  </si>
  <si>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</si>
  <si>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</si>
  <si>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</si>
  <si>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</si>
  <si>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</si>
  <si>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</si>
  <si>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</si>
  <si>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</si>
  <si>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Calitatea de persoana impozabila din punct de vedere al TVA</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</si>
  <si>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</si>
  <si>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</si>
  <si>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</si>
  <si>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</si>
  <si>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</si>
  <si>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</si>
  <si>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</si>
  <si>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</si>
  <si>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</si>
  <si>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</si>
  <si>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</si>
  <si>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</si>
  <si>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</si>
  <si>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</si>
  <si>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</si>
  <si>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</si>
  <si>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</si>
  <si>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</si>
  <si>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</si>
  <si>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</si>
  <si>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</si>
  <si>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</si>
  <si>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</si>
  <si>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</si>
  <si>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</si>
  <si>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</si>
  <si>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Venituri din subventii pentru investitii</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</si>
  <si>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</si>
  <si>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</si>
  <si>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</si>
  <si>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</si>
  <si>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</si>
  <si>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</si>
  <si>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</si>
  <si>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</si>
  <si>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</si>
  <si>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</si>
  <si>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</si>
  <si>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</si>
  <si>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Alte cheltuieli de exploatare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</si>
  <si>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</si>
  <si>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</si>
  <si>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</si>
  <si>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</si>
  <si>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</si>
  <si>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</si>
  <si>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</si>
  <si>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</si>
  <si>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</si>
  <si>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</si>
  <si>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</si>
  <si>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</si>
  <si>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</si>
  <si>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</si>
  <si>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</si>
  <si>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</si>
  <si>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PIERDEREA BRUTA</t>
  </si>
  <si>
    <t>PROFITUL BRUT</t>
  </si>
  <si>
    <t>Impozitul pe profit</t>
  </si>
  <si>
    <t>Impozitul specific unor activitati</t>
  </si>
  <si>
    <t>Alte impozite neprezentate la elementele de mai sus</t>
  </si>
  <si>
    <t>PROFIT</t>
  </si>
  <si>
    <t>PIERDERE</t>
  </si>
  <si>
    <t>N-1</t>
  </si>
  <si>
    <t>N</t>
  </si>
  <si>
    <t>Istoric</t>
  </si>
  <si>
    <t>SITUATIA VENITURILOR SI CHELTUIELILOR LA 31 DECEMBRIE - DATE ISTORICE SI PROIECTII</t>
  </si>
  <si>
    <t>EBITDA</t>
  </si>
  <si>
    <t>Ajutor regional pentru investitii</t>
  </si>
  <si>
    <t>FLUX BRUT INAINTE DE PLATI PENTRU IMPOZIT PE VENIT/PROFIT</t>
  </si>
  <si>
    <t>Venituri din productia de investitii imobiliare</t>
  </si>
  <si>
    <t>Venituri din subventii de exploatare</t>
  </si>
  <si>
    <t>TVA aferent achizitiilor</t>
  </si>
  <si>
    <t>TVA aferent vanzarilor</t>
  </si>
  <si>
    <t>Impozit pe venit/profit</t>
  </si>
  <si>
    <t>FLUXUL DE NUMERAR</t>
  </si>
  <si>
    <t xml:space="preserve">SURSE DE FINANŢARE AJUTOR DE STAT REGIONAL </t>
  </si>
  <si>
    <t>Componenta finanțabilă prin ajutor de stat regional, din care:</t>
  </si>
  <si>
    <t>SURSE DE FINANŢARE AJUTOR DE MINIMIS</t>
  </si>
  <si>
    <t>Componenta finanțabilă prin ajutor de minimis, din care:</t>
  </si>
  <si>
    <t xml:space="preserve">Valoarea totala eligibilă, inclusiv TVA aferenta </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</si>
  <si>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</si>
  <si>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</si>
  <si>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</si>
  <si>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</si>
  <si>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</si>
  <si>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</si>
  <si>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</si>
  <si>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</si>
  <si>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</si>
  <si>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</si>
  <si>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</si>
  <si>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</si>
  <si>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</si>
  <si>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</si>
  <si>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</si>
  <si>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</si>
  <si>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</si>
  <si>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</si>
  <si>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</si>
  <si>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</si>
  <si>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</si>
  <si>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</si>
  <si>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</si>
  <si>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</si>
  <si>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</si>
  <si>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</si>
  <si>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</si>
  <si>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</si>
  <si>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TVA aferent achizitiilor din proiect</t>
  </si>
  <si>
    <t>Subventii pentru investitii si subventii de exploatare</t>
  </si>
  <si>
    <t xml:space="preserve">Rata solvabilitatii generale </t>
  </si>
  <si>
    <t xml:space="preserve">Rata rentabilitatii financiare </t>
  </si>
  <si>
    <t xml:space="preserve">Fluxul de numerar net cumulat </t>
  </si>
  <si>
    <t>Unitate de masura</t>
  </si>
  <si>
    <t>INDICATORI</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</si>
  <si>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</si>
  <si>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</si>
  <si>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</si>
  <si>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Valoarea totala a cheltuielilor de investitie, valoarea cheltuielilor eligibile si neeligibile, valoarea ajutorului regional si a ajutorului de minimis, contributia proprie vor fi corelate cu valorile prevazute in Cererea de finantare.</t>
  </si>
  <si>
    <t>Situatia veniturilor si cheltuielilor</t>
  </si>
  <si>
    <t>Fluxul de numerar</t>
  </si>
  <si>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</si>
  <si>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</si>
  <si>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</si>
  <si>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</si>
  <si>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</si>
  <si>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</si>
  <si>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</si>
  <si>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</si>
  <si>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</si>
  <si>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</si>
  <si>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</si>
  <si>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</si>
  <si>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</si>
  <si>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</si>
  <si>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</si>
  <si>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</si>
  <si>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</si>
  <si>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</si>
  <si>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</si>
  <si>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</si>
  <si>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</si>
  <si>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</si>
  <si>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</si>
  <si>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</si>
  <si>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</si>
  <si>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</si>
  <si>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</si>
  <si>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</si>
  <si>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</si>
  <si>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</si>
  <si>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</si>
  <si>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</si>
  <si>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</si>
  <si>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</si>
  <si>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</si>
  <si>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</si>
  <si>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Se va completa foaia de lucru 6- Imobilizări doar în cazul cererilor de finanţare care includ investiţii iniţiale legate de diversificarea unei unităţi.</t>
  </si>
  <si>
    <t>Situatie imobilizari</t>
  </si>
  <si>
    <t xml:space="preserve">Pentru activele existente utilizate integral în realizarea produsului, procentul de reutilizare a activelor (tangibile și intangibile) este </t>
  </si>
  <si>
    <t xml:space="preserve">valoarea contabilă a acestora poate fi luată în calcul proporțional , procentul de reutilizare a activelor (tangibile și intangibile) </t>
  </si>
  <si>
    <t xml:space="preserve">Completați cu informații din bilanțul contabil aferent ultimului exercitiu financiar încheiat. Se va menţiona valoarea contabilă netă (i.e. valoarea de intrare minus amortizarea) doar pentru activele care vor fi reutilizate în realizarea unui produs/ prestarea unui serviciu propus prin proiect. Spre exemplu, terenul și clădirile/utilajele utilizate deja în activitatea societăţii ar putea fi utilizate integral sau parțial în realizarea produsului nou. </t>
  </si>
  <si>
    <t xml:space="preserve">de 100% (coloana D).  Dacă activele existente sunt reutilizate parțial în noua activitate de producție, </t>
  </si>
  <si>
    <t>fiind calculat proproţional (coloana D).</t>
  </si>
  <si>
    <t>1.1</t>
  </si>
  <si>
    <t>Obtinerea terenului</t>
  </si>
  <si>
    <t>Corelare cu Devizul General</t>
  </si>
  <si>
    <t>Subcategorii MySMIS</t>
  </si>
  <si>
    <t>3.1.1</t>
  </si>
  <si>
    <t>3.1.2</t>
  </si>
  <si>
    <t>Raport privind impactul asupra mediului</t>
  </si>
  <si>
    <t>3.1.3</t>
  </si>
  <si>
    <t>Alte studii specifice</t>
  </si>
  <si>
    <t>Documentaţii-suport şi cheltuieli pentru obţinerea de avize, acorduri şi autorizaţii</t>
  </si>
  <si>
    <t>Expertizare tehnica</t>
  </si>
  <si>
    <t>Certificarea performantei energetice si auditul energetic al cladirilor</t>
  </si>
  <si>
    <t>3.5.1</t>
  </si>
  <si>
    <t>Tema de proiectare</t>
  </si>
  <si>
    <t>3.5.2</t>
  </si>
  <si>
    <t>Studiu de prefezabilitate</t>
  </si>
  <si>
    <t>3.5.3</t>
  </si>
  <si>
    <t>Studiu de fezabilitate/documentație de avizare a lucrărilor de intervenţii şi deviz general</t>
  </si>
  <si>
    <t>3.5.4</t>
  </si>
  <si>
    <t>Documentațiile tehnice necesare în vederea obținerii avizelor/acordurilor/autorizațiilor</t>
  </si>
  <si>
    <t>3.5.5</t>
  </si>
  <si>
    <t>Verificarea tehnică de calitate a proiectului tehnic şi a detaliilor de execuție</t>
  </si>
  <si>
    <t>3.5.6</t>
  </si>
  <si>
    <t>Proiect tehnic şi detalii de execuție</t>
  </si>
  <si>
    <t>3.6</t>
  </si>
  <si>
    <t>Organizarea procedurilor de achizitie</t>
  </si>
  <si>
    <t>3.7.1</t>
  </si>
  <si>
    <t>Managementul de proiect pentru obiectivul de investiții</t>
  </si>
  <si>
    <t>3.7.2</t>
  </si>
  <si>
    <t>Auditul financiar</t>
  </si>
  <si>
    <t>3.8.1.1</t>
  </si>
  <si>
    <t>3.8.1</t>
  </si>
  <si>
    <t>Asistență tehnică din partea proiectantului pe perioada de execuție a lucrărilor</t>
  </si>
  <si>
    <t>3.8.1.2</t>
  </si>
  <si>
    <t>Asistență tehnică din partea proiectantului pentru participarea proiectantului la fazele incluse în programul de control al lucrărilor de execuție, avizat de către Inspectoratul de Stat în Construcții</t>
  </si>
  <si>
    <t>3.8.2</t>
  </si>
  <si>
    <t>Dirigenție de șantier/supervizare</t>
  </si>
  <si>
    <t>Utilaje, echipamente tehnologice şi funcţionale care nu necesită montaj si echipamente de transport</t>
  </si>
  <si>
    <t>5.1.1</t>
  </si>
  <si>
    <t>Lucrări de construcţii şi instalaţii aferente organizării de şantier</t>
  </si>
  <si>
    <t>5.1.2</t>
  </si>
  <si>
    <t>Cheltuieli conexe organizării şantierului</t>
  </si>
  <si>
    <t>5.2.1</t>
  </si>
  <si>
    <t>Comisioanele si dobanzile aferente creditului bancii finantatoare</t>
  </si>
  <si>
    <t>5.2.2</t>
  </si>
  <si>
    <t>Cota aferentă ISC pentru controlul calităţii lucrărilor de construcţii</t>
  </si>
  <si>
    <t>5.2.3</t>
  </si>
  <si>
    <t>Cota aferentă ISC pentru controlul statului în amenajarea teritoriului, urbanism şi pentru autorizarea lucrărilor de construcții</t>
  </si>
  <si>
    <t>5.2.4</t>
  </si>
  <si>
    <t>Cota aferentă Casei Sociale a Constructorilor - CSC</t>
  </si>
  <si>
    <t>5.2.5</t>
  </si>
  <si>
    <t>Taxe pentru acorduri, avize conforme şi autorizația de construire/desființare</t>
  </si>
  <si>
    <t>5.3</t>
  </si>
  <si>
    <t>5.4</t>
  </si>
  <si>
    <t>Cheltuieli pentru informare si publicitate</t>
  </si>
  <si>
    <t>Cheltuieli pentru probe tehnologice si teste</t>
  </si>
  <si>
    <t>Pregatirea personalului de exploatare</t>
  </si>
  <si>
    <t>6.2</t>
  </si>
  <si>
    <t>Probe tehnologice si teste</t>
  </si>
  <si>
    <t>2</t>
  </si>
  <si>
    <t>Cheltuieli pentru asigurarea utilitatilor necesare obiectivului de investitii</t>
  </si>
  <si>
    <t>Obiectiv specific: RSO1.3 Intensificarea creșterii durabile și a competitivității IMM-urilor și crearea de locuri de muncă în cadrul IMM-urilor, inclusiv prin investiții productive</t>
  </si>
  <si>
    <t>Actiune: a) Creșterea competitivității IMM-urilor</t>
  </si>
  <si>
    <t>PROGRAMUL REGIONAL NORD-VEST 2021-2027</t>
  </si>
  <si>
    <t>MIJLOCIE</t>
  </si>
  <si>
    <t>MICA SAU MICRO</t>
  </si>
  <si>
    <t>BH</t>
  </si>
  <si>
    <t>CJ</t>
  </si>
  <si>
    <t>BN</t>
  </si>
  <si>
    <t>MM</t>
  </si>
  <si>
    <t>SM</t>
  </si>
  <si>
    <t>SJ</t>
  </si>
  <si>
    <t>TIP INTREPRINDERE</t>
  </si>
  <si>
    <t>JUDEȚ</t>
  </si>
  <si>
    <t>Cheltuielile cumulate de la capitolele 1, 2, 4 (subcapitolele 4.1, 4.2) si 5 (subcapitolele (5.1, 5.3) din cadrul Devizului General cf. HG 907/2016 cu modificările și completările ulterioare sunt eligibile in limita a 50% din valoarea investiției de bază, respectiv capitolul 4</t>
  </si>
  <si>
    <t>Numar de personal angajat ca urmare a implementarii proiectului</t>
  </si>
  <si>
    <t>nr</t>
  </si>
  <si>
    <t>lei/angajat/an</t>
  </si>
  <si>
    <t>Salariul mediu brut anual</t>
  </si>
  <si>
    <t>Cresterea productivitatii muncii</t>
  </si>
  <si>
    <t>Numar personal</t>
  </si>
  <si>
    <t>nr/an</t>
  </si>
  <si>
    <t>PRODUCTIVITATEA MUNCII</t>
  </si>
  <si>
    <t>lei/angajat</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</si>
  <si>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</si>
  <si>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</si>
  <si>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r>
      <t xml:space="preserve">Macheta financiara include </t>
    </r>
    <r>
      <rPr>
        <sz val="11"/>
        <color rgb="FFFF0000"/>
        <rFont val="Arial Narrow"/>
        <family val="2"/>
      </rPr>
      <t>6</t>
    </r>
    <r>
      <rPr>
        <sz val="11"/>
        <rFont val="Arial Narrow"/>
        <family val="2"/>
      </rPr>
      <t xml:space="preserve"> foi de calcul, plus prezenta foaie de calcul cu instructiuni:</t>
    </r>
  </si>
  <si>
    <t>producție</t>
  </si>
  <si>
    <t>servicii</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</si>
  <si>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</si>
  <si>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</si>
  <si>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</si>
  <si>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</si>
  <si>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</si>
  <si>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</si>
  <si>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</si>
  <si>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</si>
  <si>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</si>
  <si>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</si>
  <si>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</si>
  <si>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</si>
  <si>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</si>
  <si>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</si>
  <si>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</si>
  <si>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</si>
  <si>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</si>
  <si>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</si>
  <si>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</si>
  <si>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</si>
  <si>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</si>
  <si>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</si>
  <si>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</si>
  <si>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</si>
  <si>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</si>
  <si>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</si>
  <si>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</si>
  <si>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</si>
  <si>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</si>
  <si>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</si>
  <si>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</si>
  <si>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</si>
  <si>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</si>
  <si>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</si>
  <si>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</si>
  <si>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</si>
  <si>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</si>
  <si>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</si>
  <si>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</si>
  <si>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</si>
  <si>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</si>
  <si>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</si>
  <si>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</si>
  <si>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</si>
  <si>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</si>
  <si>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</si>
  <si>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</si>
  <si>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</si>
  <si>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</si>
  <si>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</si>
  <si>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</si>
  <si>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</si>
  <si>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</si>
  <si>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</si>
  <si>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</si>
  <si>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</si>
  <si>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</si>
  <si>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</si>
  <si>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</si>
  <si>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</si>
  <si>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</si>
  <si>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</si>
  <si>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</si>
  <si>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</si>
  <si>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</si>
  <si>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</si>
  <si>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</si>
  <si>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</si>
  <si>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</si>
  <si>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</si>
  <si>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</si>
  <si>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</si>
  <si>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</si>
  <si>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</si>
  <si>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</si>
  <si>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</si>
  <si>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</si>
  <si>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</si>
  <si>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</si>
  <si>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</si>
  <si>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</si>
  <si>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</si>
  <si>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</si>
  <si>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</si>
  <si>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</si>
  <si>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</si>
  <si>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</si>
  <si>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</si>
  <si>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</si>
  <si>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</si>
  <si>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</si>
  <si>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</si>
  <si>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</si>
  <si>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</si>
  <si>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</si>
  <si>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</si>
  <si>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</si>
  <si>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</si>
  <si>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Alte elemente de capitaluri proprii</t>
  </si>
  <si>
    <t>Se va completa celula E24 cu calitatea detinuta de Solicitant la momentul depunerii cererii de finantare. In functie de optiunea din celula E24, TVA-ul va fi in calcul in tabelul Fluxul de numerar.</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</si>
  <si>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</si>
  <si>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</si>
  <si>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</si>
  <si>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</si>
  <si>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</si>
  <si>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</si>
  <si>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</si>
  <si>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</si>
  <si>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</si>
  <si>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</si>
  <si>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</si>
  <si>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</si>
  <si>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</si>
  <si>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</si>
  <si>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</si>
  <si>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</si>
  <si>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</si>
  <si>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</si>
  <si>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</si>
  <si>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</si>
  <si>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</si>
  <si>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</si>
  <si>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</si>
  <si>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</si>
  <si>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</si>
  <si>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</si>
  <si>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</si>
  <si>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</si>
  <si>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</si>
  <si>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</si>
  <si>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</si>
  <si>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</si>
  <si>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</si>
  <si>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</si>
  <si>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</si>
  <si>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</si>
  <si>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</si>
  <si>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</si>
  <si>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</si>
  <si>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</si>
  <si>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</si>
  <si>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</si>
  <si>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</si>
  <si>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</si>
  <si>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</si>
  <si>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</si>
  <si>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</si>
  <si>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</si>
  <si>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</si>
  <si>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</si>
  <si>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</si>
  <si>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</si>
  <si>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</si>
  <si>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Randurile 18…72</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</si>
  <si>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</si>
  <si>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</si>
  <si>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</si>
  <si>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Randurile 81…113</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</si>
  <si>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</si>
  <si>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Foaia de calcul ”7-Imobilizari"</t>
  </si>
  <si>
    <t>- Foaia de calcul "3-Intreprinderi in dificultate" care identifică pe baza datelor introduse în foaia de calcul "1-Bilant_Solicitant", dacă Solicitantul este întreprindere în dificultate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</si>
  <si>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</si>
  <si>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</si>
  <si>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</si>
  <si>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 Foaia de calcul "6-Rezumat indicatori" care prezinta intr-o maniera sintetica principalele rezultate financiare care fac obiectul punctarii in grila de evaluare tehnico-financiara;</t>
  </si>
  <si>
    <t>- Foaia de calcul ”7-Imobilizari” care se completeaza doar în cazul cererilor de finanţare care includ investiţii iniţiale legate de diversificarea unei unităţi.</t>
  </si>
  <si>
    <t>Nota: Prin sintagma ”active corporale” se intelege suma valorilor inscrise la urmatoarele capitole din Bugetul cererii: 1.2, 1.3, 1.4, 2, 4.1, 4.2, 4.3, 4.4, 4.5, 5.1.1 si 5.1.2</t>
  </si>
  <si>
    <t>COTA DE TVA</t>
  </si>
  <si>
    <t>Cota de TVA</t>
  </si>
  <si>
    <t>Celula E27</t>
  </si>
  <si>
    <t>Se va completa celula E27 cu cota de TVA aflata in vigoare.</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</si>
  <si>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</si>
  <si>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</si>
  <si>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</si>
  <si>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</si>
  <si>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Celulele I72…I117</t>
  </si>
  <si>
    <t>Randurile 41…46</t>
  </si>
  <si>
    <t>Randurile 48…69</t>
  </si>
  <si>
    <t>Randurile 123...142</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</si>
  <si>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Rezerve din reevaluare + Rezerve)</t>
    </r>
  </si>
  <si>
    <t>Apel de proiecte nr. PRNV/2023/131.C/1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</si>
</sst>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0.0000000"/>
  </numFmts>
  <fonts count="31"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sz val="11"/>
      <color theme="3"/>
      <name val="Arial Narrow"/>
      <family val="2"/>
    </font>
    <font>
      <b/>
      <sz val="11"/>
      <color theme="3"/>
      <name val="Arial Narrow"/>
      <family val="2"/>
    </font>
    <font>
      <b/>
      <u/>
      <sz val="11"/>
      <name val="Arial Narrow"/>
      <family val="2"/>
    </font>
    <font>
      <b/>
      <sz val="11"/>
      <color rgb="FFFF0000"/>
      <name val="Arial Narrow"/>
      <family val="2"/>
    </font>
    <font>
      <b/>
      <sz val="11"/>
      <color rgb="FF00B050"/>
      <name val="Arial Narrow"/>
      <family val="2"/>
    </font>
    <font>
      <b/>
      <i/>
      <sz val="11"/>
      <color rgb="FFFF0000"/>
      <name val="Arial Narrow"/>
      <family val="2"/>
    </font>
    <font>
      <b/>
      <i/>
      <sz val="10"/>
      <color rgb="FFFF0000"/>
      <name val="Arial Narrow"/>
      <family val="2"/>
    </font>
    <font>
      <sz val="11"/>
      <color rgb="FFFF0000"/>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s>
  <borders count="7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hair">
        <color auto="1"/>
      </left>
      <right style="hair">
        <color auto="1"/>
      </right>
      <top/>
      <bottom/>
      <diagonal/>
    </border>
    <border>
      <left style="hair">
        <color auto="1"/>
      </left>
      <right style="hair">
        <color auto="1"/>
      </right>
      <top style="hair">
        <color auto="1"/>
      </top>
      <bottom/>
      <diagonal/>
    </border>
    <border>
      <left style="medium">
        <color indexed="64"/>
      </left>
      <right/>
      <top style="thin">
        <color indexed="64"/>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63">
    <xf numFmtId="0" fontId="0" fillId="0" borderId="0" xfId="0"/>
    <xf numFmtId="4" fontId="4" fillId="3" borderId="2" xfId="2" applyNumberFormat="1" applyFont="1" applyFill="1" applyBorder="1" applyAlignment="1" applyProtection="1">
      <alignment horizontal="right" vertical="center"/>
      <protection locked="0"/>
    </xf>
    <xf numFmtId="4" fontId="11" fillId="3" borderId="2" xfId="2" applyNumberFormat="1" applyFont="1" applyFill="1" applyBorder="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12" fillId="3" borderId="37" xfId="1" applyNumberFormat="1" applyFont="1" applyFill="1" applyBorder="1" applyAlignment="1" applyProtection="1">
      <alignment horizontal="left" indent="1"/>
      <protection locked="0"/>
    </xf>
    <xf numFmtId="49" fontId="5" fillId="2" borderId="37"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49" fontId="12" fillId="3" borderId="62"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36"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36"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36"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8" xfId="0" applyNumberFormat="1" applyFont="1" applyFill="1" applyBorder="1" applyAlignment="1" applyProtection="1">
      <alignment horizontal="center" vertical="center"/>
      <protection locked="0"/>
    </xf>
    <xf numFmtId="0" fontId="3" fillId="3" borderId="38" xfId="0" applyFont="1" applyFill="1" applyBorder="1" applyAlignment="1" applyProtection="1">
      <alignment horizontal="center" vertical="center"/>
      <protection locked="0"/>
    </xf>
    <xf numFmtId="3" fontId="3" fillId="3" borderId="37" xfId="0" applyNumberFormat="1" applyFont="1" applyFill="1" applyBorder="1" applyAlignment="1" applyProtection="1">
      <alignment horizontal="center" vertical="center"/>
      <protection locked="0"/>
    </xf>
    <xf numFmtId="0" fontId="3" fillId="3" borderId="37" xfId="0" applyFont="1" applyFill="1" applyBorder="1" applyAlignment="1" applyProtection="1">
      <alignment horizontal="center" vertical="center"/>
      <protection locked="0"/>
    </xf>
    <xf numFmtId="0" fontId="5" fillId="2" borderId="36"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43" xfId="0" applyNumberFormat="1" applyFont="1" applyFill="1" applyBorder="1" applyAlignment="1" applyProtection="1">
      <alignment vertical="center"/>
      <protection locked="0"/>
    </xf>
    <xf numFmtId="3" fontId="5"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0" fontId="3" fillId="3" borderId="36"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1" fillId="2" borderId="0" xfId="0" applyFont="1" applyFill="1" applyProtection="1">
      <protection locked="0"/>
    </xf>
    <xf numFmtId="0" fontId="3" fillId="2" borderId="2" xfId="0" applyFont="1" applyFill="1" applyBorder="1" applyProtection="1">
      <protection locked="0"/>
    </xf>
    <xf numFmtId="164" fontId="3" fillId="3" borderId="37"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4" fontId="8" fillId="5" borderId="2" xfId="2" applyNumberFormat="1" applyFont="1" applyFill="1" applyBorder="1" applyAlignment="1" applyProtection="1">
      <alignment horizontal="center" vertical="center" wrapText="1"/>
      <protection locked="0"/>
    </xf>
    <xf numFmtId="49" fontId="2" fillId="2" borderId="16" xfId="2" applyNumberFormat="1" applyFont="1" applyFill="1" applyBorder="1" applyAlignment="1" applyProtection="1">
      <alignment vertical="center"/>
      <protection locked="0"/>
    </xf>
    <xf numFmtId="0" fontId="14" fillId="2" borderId="16" xfId="0" applyFont="1" applyFill="1" applyBorder="1" applyAlignment="1" applyProtection="1">
      <alignment horizontal="center" vertical="center" wrapText="1"/>
      <protection locked="0"/>
    </xf>
    <xf numFmtId="0" fontId="14" fillId="2" borderId="2" xfId="0" applyFont="1" applyFill="1" applyBorder="1" applyAlignment="1" applyProtection="1">
      <alignment horizontal="center" vertical="center" wrapText="1"/>
      <protection locked="0"/>
    </xf>
    <xf numFmtId="0" fontId="14" fillId="2" borderId="17" xfId="0" applyFont="1" applyFill="1" applyBorder="1" applyAlignment="1" applyProtection="1">
      <alignment horizontal="center" vertical="center" wrapText="1"/>
      <protection locked="0"/>
    </xf>
    <xf numFmtId="49" fontId="4" fillId="2" borderId="16"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vertical="center" wrapText="1"/>
      <protection locked="0"/>
    </xf>
    <xf numFmtId="4" fontId="3" fillId="3" borderId="16"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4" fillId="2" borderId="16" xfId="2" applyNumberFormat="1" applyFont="1" applyFill="1" applyBorder="1" applyAlignment="1" applyProtection="1">
      <alignment vertical="center"/>
      <protection locked="0"/>
    </xf>
    <xf numFmtId="0" fontId="2" fillId="2" borderId="2" xfId="2" applyFont="1" applyFill="1" applyBorder="1" applyAlignment="1" applyProtection="1">
      <alignment horizontal="right" vertical="center" wrapText="1"/>
      <protection locked="0"/>
    </xf>
    <xf numFmtId="4" fontId="3" fillId="2" borderId="16" xfId="0" applyNumberFormat="1" applyFont="1" applyFill="1" applyBorder="1" applyAlignment="1" applyProtection="1">
      <alignment vertical="center"/>
      <protection locked="0"/>
    </xf>
    <xf numFmtId="4" fontId="3" fillId="2" borderId="2" xfId="0" applyNumberFormat="1" applyFont="1" applyFill="1" applyBorder="1" applyAlignment="1" applyProtection="1">
      <alignment vertical="center"/>
      <protection locked="0"/>
    </xf>
    <xf numFmtId="0" fontId="4" fillId="2" borderId="2" xfId="0" applyFont="1" applyFill="1" applyBorder="1" applyAlignment="1" applyProtection="1">
      <alignment vertical="center" wrapText="1"/>
      <protection locked="0"/>
    </xf>
    <xf numFmtId="49" fontId="11" fillId="2" borderId="16" xfId="2" applyNumberFormat="1" applyFont="1" applyFill="1" applyBorder="1" applyAlignment="1" applyProtection="1">
      <alignment horizontal="right" vertical="center"/>
      <protection locked="0"/>
    </xf>
    <xf numFmtId="0" fontId="11" fillId="2" borderId="2" xfId="2" applyFont="1" applyFill="1" applyBorder="1" applyAlignment="1" applyProtection="1">
      <alignment vertical="center" wrapText="1"/>
      <protection locked="0"/>
    </xf>
    <xf numFmtId="49" fontId="4" fillId="2" borderId="19" xfId="2" applyNumberFormat="1" applyFont="1" applyFill="1" applyBorder="1" applyAlignment="1" applyProtection="1">
      <alignment horizontal="right" vertical="center"/>
      <protection locked="0"/>
    </xf>
    <xf numFmtId="49" fontId="6" fillId="2" borderId="20" xfId="2" applyNumberFormat="1" applyFont="1" applyFill="1" applyBorder="1" applyAlignment="1" applyProtection="1">
      <alignment horizontal="right" vertical="center"/>
      <protection locked="0"/>
    </xf>
    <xf numFmtId="0" fontId="22" fillId="2" borderId="21" xfId="2" applyFont="1" applyFill="1" applyBorder="1" applyAlignment="1" applyProtection="1">
      <alignment horizontal="center" vertical="center" wrapText="1"/>
      <protection locked="0"/>
    </xf>
    <xf numFmtId="49" fontId="6"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25"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24" fillId="2" borderId="4" xfId="0" applyFont="1" applyFill="1" applyBorder="1" applyProtection="1">
      <protection locked="0"/>
    </xf>
    <xf numFmtId="0" fontId="23" fillId="2" borderId="5" xfId="0" applyFont="1" applyFill="1" applyBorder="1" applyProtection="1">
      <protection locked="0"/>
    </xf>
    <xf numFmtId="0" fontId="3" fillId="2" borderId="6" xfId="0" applyFont="1" applyFill="1" applyBorder="1" applyAlignment="1" applyProtection="1">
      <alignment vertical="center"/>
      <protection locked="0"/>
    </xf>
    <xf numFmtId="0" fontId="3" fillId="4" borderId="0" xfId="0" applyFont="1" applyFill="1" applyAlignment="1" applyProtection="1">
      <alignment vertical="center"/>
      <protection locked="0"/>
    </xf>
    <xf numFmtId="0" fontId="3" fillId="0" borderId="16" xfId="2" applyFont="1" applyBorder="1" applyAlignment="1" applyProtection="1">
      <alignment horizontal="center" vertical="center" wrapText="1"/>
      <protection locked="0"/>
    </xf>
    <xf numFmtId="0" fontId="5" fillId="0" borderId="2" xfId="2" applyFont="1" applyBorder="1" applyAlignment="1" applyProtection="1">
      <alignment vertical="center" wrapText="1"/>
      <protection locked="0"/>
    </xf>
    <xf numFmtId="0" fontId="23" fillId="2" borderId="7" xfId="0" applyFont="1" applyFill="1" applyBorder="1" applyProtection="1">
      <protection locked="0"/>
    </xf>
    <xf numFmtId="0" fontId="23" fillId="2" borderId="0" xfId="0" applyFont="1" applyFill="1" applyProtection="1">
      <protection locked="0"/>
    </xf>
    <xf numFmtId="0" fontId="3" fillId="2" borderId="8" xfId="0" applyFont="1" applyFill="1" applyBorder="1" applyAlignment="1" applyProtection="1">
      <alignment vertical="center"/>
      <protection locked="0"/>
    </xf>
    <xf numFmtId="0" fontId="3" fillId="0" borderId="2" xfId="2" applyFont="1" applyBorder="1" applyAlignment="1" applyProtection="1">
      <alignment vertical="center" wrapText="1"/>
      <protection locked="0"/>
    </xf>
    <xf numFmtId="0" fontId="3" fillId="2" borderId="9" xfId="0" applyFont="1" applyFill="1" applyBorder="1" applyAlignment="1" applyProtection="1">
      <alignment vertical="center"/>
      <protection locked="0"/>
    </xf>
    <xf numFmtId="4" fontId="3" fillId="2" borderId="10" xfId="0" applyNumberFormat="1" applyFont="1" applyFill="1" applyBorder="1" applyAlignment="1" applyProtection="1">
      <alignment vertical="center"/>
      <protection locked="0"/>
    </xf>
    <xf numFmtId="4" fontId="5" fillId="2" borderId="10" xfId="0" applyNumberFormat="1" applyFont="1" applyFill="1" applyBorder="1" applyAlignment="1" applyProtection="1">
      <alignment vertical="center"/>
      <protection locked="0"/>
    </xf>
    <xf numFmtId="0" fontId="5" fillId="2" borderId="10" xfId="0" applyFont="1" applyFill="1" applyBorder="1" applyAlignment="1" applyProtection="1">
      <alignment horizontal="center" vertical="center"/>
      <protection locked="0"/>
    </xf>
    <xf numFmtId="0" fontId="3" fillId="2" borderId="11" xfId="0" applyFont="1" applyFill="1" applyBorder="1" applyAlignment="1" applyProtection="1">
      <alignment vertical="center"/>
      <protection locked="0"/>
    </xf>
    <xf numFmtId="0" fontId="3" fillId="0" borderId="27" xfId="2" applyFont="1" applyBorder="1" applyAlignment="1" applyProtection="1">
      <alignment horizontal="center" vertical="center" wrapText="1"/>
      <protection locked="0"/>
    </xf>
    <xf numFmtId="0" fontId="5" fillId="0" borderId="18"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0" fontId="9" fillId="0" borderId="2" xfId="2" applyFont="1" applyBorder="1" applyAlignment="1" applyProtection="1">
      <alignment vertical="top" wrapText="1"/>
      <protection locked="0"/>
    </xf>
    <xf numFmtId="4" fontId="3" fillId="3" borderId="28" xfId="2" applyNumberFormat="1" applyFont="1" applyFill="1" applyBorder="1" applyAlignment="1" applyProtection="1">
      <alignment horizontal="right" vertical="center"/>
      <protection locked="0"/>
    </xf>
    <xf numFmtId="9" fontId="15" fillId="2" borderId="36" xfId="1" applyFont="1" applyFill="1" applyBorder="1" applyAlignment="1" applyProtection="1">
      <alignment horizontal="center" vertical="center"/>
    </xf>
    <xf numFmtId="0" fontId="20" fillId="9" borderId="0" xfId="0" applyFont="1" applyFill="1" applyAlignment="1" applyProtection="1">
      <alignment horizontal="center" vertical="center"/>
      <protection locked="0"/>
    </xf>
    <xf numFmtId="0" fontId="20" fillId="9" borderId="0" xfId="0" applyFont="1" applyFill="1" applyProtection="1">
      <protection locked="0"/>
    </xf>
    <xf numFmtId="0" fontId="3" fillId="2" borderId="2" xfId="0" applyFont="1" applyFill="1" applyBorder="1" applyAlignment="1" applyProtection="1">
      <alignment horizontal="right" vertical="center"/>
      <protection locked="0"/>
    </xf>
    <xf numFmtId="0" fontId="5" fillId="2" borderId="31" xfId="0" applyFont="1" applyFill="1" applyBorder="1" applyAlignment="1" applyProtection="1">
      <alignment vertical="center" wrapText="1"/>
      <protection locked="0"/>
    </xf>
    <xf numFmtId="0" fontId="10" fillId="2" borderId="31" xfId="0" applyFont="1" applyFill="1" applyBorder="1" applyAlignment="1" applyProtection="1">
      <alignment horizontal="left" vertical="center" wrapText="1" indent="1"/>
      <protection locked="0"/>
    </xf>
    <xf numFmtId="0" fontId="10" fillId="2" borderId="31" xfId="0" applyFont="1" applyFill="1" applyBorder="1" applyAlignment="1" applyProtection="1">
      <alignment vertical="center" wrapText="1"/>
      <protection locked="0"/>
    </xf>
    <xf numFmtId="3" fontId="3" fillId="2" borderId="0" xfId="0" applyNumberFormat="1" applyFont="1" applyFill="1" applyProtection="1">
      <protection locked="0"/>
    </xf>
    <xf numFmtId="0" fontId="20"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5"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3" fontId="2" fillId="2" borderId="0" xfId="0" applyNumberFormat="1" applyFont="1" applyFill="1" applyAlignment="1" applyProtection="1">
      <alignment vertical="top" wrapText="1"/>
      <protection locked="0"/>
    </xf>
    <xf numFmtId="4" fontId="2" fillId="2" borderId="0" xfId="0" applyNumberFormat="1" applyFont="1" applyFill="1" applyAlignment="1" applyProtection="1">
      <alignment horizontal="right" vertical="top"/>
      <protection locked="0"/>
    </xf>
    <xf numFmtId="4" fontId="2" fillId="0" borderId="0" xfId="0" applyNumberFormat="1" applyFont="1" applyAlignment="1" applyProtection="1">
      <alignment horizontal="right" vertical="top"/>
      <protection locked="0"/>
    </xf>
    <xf numFmtId="3" fontId="2" fillId="0" borderId="36" xfId="0" applyNumberFormat="1" applyFont="1" applyBorder="1" applyAlignment="1" applyProtection="1">
      <alignment horizontal="center" vertical="center" wrapText="1"/>
      <protection locked="0"/>
    </xf>
    <xf numFmtId="4" fontId="4" fillId="0" borderId="36" xfId="0" applyNumberFormat="1" applyFont="1" applyBorder="1" applyAlignment="1" applyProtection="1">
      <alignment horizontal="center" vertical="center"/>
      <protection locked="0"/>
    </xf>
    <xf numFmtId="3" fontId="3" fillId="3" borderId="37" xfId="0" applyNumberFormat="1" applyFont="1" applyFill="1" applyBorder="1" applyAlignment="1" applyProtection="1">
      <alignment vertical="center"/>
      <protection locked="0"/>
    </xf>
    <xf numFmtId="3" fontId="3" fillId="3" borderId="63" xfId="0" applyNumberFormat="1" applyFont="1" applyFill="1" applyBorder="1" applyAlignment="1" applyProtection="1">
      <alignment vertical="center"/>
      <protection locked="0"/>
    </xf>
    <xf numFmtId="0" fontId="2" fillId="2" borderId="36" xfId="0" applyFont="1" applyFill="1" applyBorder="1" applyAlignment="1" applyProtection="1">
      <alignment vertical="top" wrapText="1"/>
      <protection locked="0"/>
    </xf>
    <xf numFmtId="10" fontId="2" fillId="2" borderId="36" xfId="0" applyNumberFormat="1" applyFont="1" applyFill="1" applyBorder="1" applyAlignment="1" applyProtection="1">
      <alignment horizontal="right" vertical="top"/>
      <protection locked="0"/>
    </xf>
    <xf numFmtId="0" fontId="4" fillId="2" borderId="2" xfId="2" applyFont="1" applyFill="1" applyBorder="1" applyAlignment="1" applyProtection="1">
      <alignment horizontal="left" vertical="center"/>
      <protection locked="0"/>
    </xf>
    <xf numFmtId="49" fontId="4" fillId="2" borderId="64" xfId="2" applyNumberFormat="1" applyFont="1" applyFill="1" applyBorder="1" applyAlignment="1" applyProtection="1">
      <alignment horizontal="right" vertical="center"/>
      <protection locked="0"/>
    </xf>
    <xf numFmtId="49" fontId="4" fillId="2" borderId="2" xfId="2" applyNumberFormat="1" applyFont="1" applyFill="1" applyBorder="1" applyAlignment="1" applyProtection="1">
      <alignment horizontal="right" vertical="center"/>
      <protection locked="0"/>
    </xf>
    <xf numFmtId="49" fontId="2" fillId="2" borderId="31" xfId="2" applyNumberFormat="1" applyFont="1" applyFill="1" applyBorder="1" applyAlignment="1" applyProtection="1">
      <alignment vertical="center"/>
      <protection locked="0"/>
    </xf>
    <xf numFmtId="49" fontId="4" fillId="2" borderId="31" xfId="2" applyNumberFormat="1" applyFont="1" applyFill="1" applyBorder="1" applyAlignment="1" applyProtection="1">
      <alignment horizontal="right" vertical="center"/>
      <protection locked="0"/>
    </xf>
    <xf numFmtId="49" fontId="4" fillId="2" borderId="31" xfId="2" applyNumberFormat="1" applyFont="1" applyFill="1" applyBorder="1" applyAlignment="1" applyProtection="1">
      <alignment vertical="center"/>
      <protection locked="0"/>
    </xf>
    <xf numFmtId="49" fontId="11" fillId="2" borderId="31" xfId="2" applyNumberFormat="1" applyFont="1" applyFill="1" applyBorder="1" applyAlignment="1" applyProtection="1">
      <alignment horizontal="right" vertical="center"/>
      <protection locked="0"/>
    </xf>
    <xf numFmtId="49" fontId="4" fillId="2" borderId="56" xfId="2" applyNumberFormat="1" applyFont="1" applyFill="1" applyBorder="1" applyAlignment="1" applyProtection="1">
      <alignment horizontal="right" vertical="center"/>
      <protection locked="0"/>
    </xf>
    <xf numFmtId="49" fontId="6" fillId="2" borderId="65" xfId="2" applyNumberFormat="1" applyFont="1" applyFill="1" applyBorder="1" applyAlignment="1" applyProtection="1">
      <alignment horizontal="right" vertical="center"/>
      <protection locked="0"/>
    </xf>
    <xf numFmtId="4" fontId="3" fillId="3" borderId="31" xfId="0" applyNumberFormat="1" applyFont="1" applyFill="1" applyBorder="1" applyAlignment="1" applyProtection="1">
      <alignment vertical="center"/>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0" xfId="0" applyFont="1" applyFill="1" applyAlignment="1" applyProtection="1">
      <alignment horizontal="center" vertical="center" wrapText="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0" fillId="0" borderId="0" xfId="0" applyAlignment="1">
      <alignment horizontal="center"/>
    </xf>
    <xf numFmtId="9" fontId="0" fillId="0" borderId="0" xfId="1" applyFont="1"/>
    <xf numFmtId="9" fontId="0" fillId="0" borderId="0" xfId="0" applyNumberFormat="1"/>
    <xf numFmtId="0" fontId="5" fillId="3" borderId="2" xfId="0" applyFont="1" applyFill="1" applyBorder="1" applyAlignment="1" applyProtection="1">
      <alignment horizontal="center" vertical="center"/>
      <protection locked="0"/>
    </xf>
    <xf numFmtId="4" fontId="3" fillId="2" borderId="0" xfId="0" applyNumberFormat="1" applyFont="1" applyFill="1" applyAlignment="1" applyProtection="1">
      <alignment vertical="center"/>
      <protection locked="0"/>
    </xf>
    <xf numFmtId="9" fontId="3" fillId="2" borderId="0" xfId="1" applyFont="1" applyFill="1" applyProtection="1">
      <protection locked="0"/>
    </xf>
    <xf numFmtId="0" fontId="12" fillId="2" borderId="36" xfId="0" applyFont="1" applyFill="1" applyBorder="1" applyAlignment="1" applyProtection="1">
      <alignment horizontal="right" vertical="center" wrapText="1"/>
      <protection locked="0"/>
    </xf>
    <xf numFmtId="0" fontId="12" fillId="2" borderId="36" xfId="0" applyFont="1" applyFill="1" applyBorder="1" applyAlignment="1" applyProtection="1">
      <alignment horizontal="center" vertical="center"/>
      <protection locked="0"/>
    </xf>
    <xf numFmtId="0" fontId="28" fillId="2" borderId="2" xfId="0" applyFont="1" applyFill="1" applyBorder="1" applyAlignment="1" applyProtection="1">
      <alignment horizontal="right" vertical="center"/>
      <protection locked="0"/>
    </xf>
    <xf numFmtId="0" fontId="29" fillId="2" borderId="31"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36" xfId="0" applyFont="1" applyFill="1" applyBorder="1" applyAlignment="1" applyProtection="1">
      <alignment horizontal="center" vertical="center"/>
      <protection locked="0"/>
    </xf>
    <xf numFmtId="3" fontId="28" fillId="3" borderId="36" xfId="0" applyNumberFormat="1" applyFont="1" applyFill="1" applyBorder="1" applyAlignment="1" applyProtection="1">
      <alignment vertical="center"/>
      <protection locked="0"/>
    </xf>
    <xf numFmtId="0" fontId="7" fillId="2" borderId="2" xfId="0" applyFont="1" applyFill="1" applyBorder="1" applyProtection="1">
      <protection locked="0"/>
    </xf>
    <xf numFmtId="4" fontId="12" fillId="3" borderId="36"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2" fillId="2" borderId="0" xfId="0" applyFont="1" applyFill="1" applyProtection="1">
      <protection locked="0"/>
    </xf>
    <xf numFmtId="0" fontId="5" fillId="2" borderId="73" xfId="0" applyFont="1" applyFill="1" applyBorder="1" applyAlignment="1" applyProtection="1">
      <alignment vertical="center" wrapText="1"/>
      <protection locked="0"/>
    </xf>
    <xf numFmtId="3" fontId="10" fillId="2" borderId="73" xfId="0" applyNumberFormat="1" applyFont="1" applyFill="1" applyBorder="1" applyAlignment="1" applyProtection="1">
      <alignment vertical="center"/>
      <protection locked="0"/>
    </xf>
    <xf numFmtId="0" fontId="9" fillId="2" borderId="74" xfId="0" applyFont="1" applyFill="1" applyBorder="1" applyAlignment="1" applyProtection="1">
      <alignment vertical="center" wrapText="1"/>
      <protection locked="0"/>
    </xf>
    <xf numFmtId="3" fontId="10" fillId="2" borderId="74" xfId="0" applyNumberFormat="1" applyFont="1" applyFill="1" applyBorder="1" applyAlignment="1" applyProtection="1">
      <alignment vertical="center"/>
      <protection locked="0"/>
    </xf>
    <xf numFmtId="0" fontId="10" fillId="2" borderId="75" xfId="0" applyFont="1" applyFill="1" applyBorder="1" applyAlignment="1" applyProtection="1">
      <alignment vertical="center" wrapText="1"/>
      <protection locked="0"/>
    </xf>
    <xf numFmtId="3" fontId="10" fillId="3" borderId="75" xfId="0" applyNumberFormat="1" applyFont="1" applyFill="1" applyBorder="1" applyAlignment="1" applyProtection="1">
      <alignment vertical="center"/>
      <protection locked="0"/>
    </xf>
    <xf numFmtId="0" fontId="9" fillId="2" borderId="75" xfId="0" applyFont="1" applyFill="1" applyBorder="1" applyAlignment="1" applyProtection="1">
      <alignment vertical="center" wrapText="1"/>
      <protection locked="0"/>
    </xf>
    <xf numFmtId="3" fontId="10" fillId="2" borderId="76" xfId="0" applyNumberFormat="1" applyFont="1" applyFill="1" applyBorder="1" applyAlignment="1" applyProtection="1">
      <alignment vertical="center"/>
      <protection locked="0"/>
    </xf>
    <xf numFmtId="3" fontId="10" fillId="3" borderId="76" xfId="0" applyNumberFormat="1" applyFont="1" applyFill="1" applyBorder="1" applyAlignment="1" applyProtection="1">
      <alignment vertical="center"/>
      <protection locked="0"/>
    </xf>
    <xf numFmtId="0" fontId="9" fillId="2" borderId="76" xfId="0" applyFont="1" applyFill="1" applyBorder="1" applyAlignment="1" applyProtection="1">
      <alignment vertical="center" wrapText="1"/>
      <protection locked="0"/>
    </xf>
    <xf numFmtId="0" fontId="20" fillId="11" borderId="2" xfId="0" applyFont="1" applyFill="1" applyBorder="1" applyAlignment="1" applyProtection="1">
      <alignment vertical="center" wrapText="1"/>
      <protection locked="0"/>
    </xf>
    <xf numFmtId="0" fontId="5" fillId="2" borderId="74" xfId="0" applyFont="1" applyFill="1" applyBorder="1" applyAlignment="1" applyProtection="1">
      <alignment vertical="center" wrapText="1"/>
      <protection locked="0"/>
    </xf>
    <xf numFmtId="3" fontId="10" fillId="2" borderId="75" xfId="0" applyNumberFormat="1" applyFont="1" applyFill="1" applyBorder="1" applyAlignment="1" applyProtection="1">
      <alignment vertical="center"/>
      <protection locked="0"/>
    </xf>
    <xf numFmtId="0" fontId="10" fillId="2" borderId="76" xfId="0" applyFont="1" applyFill="1" applyBorder="1" applyAlignment="1" applyProtection="1">
      <alignment vertical="center" wrapText="1"/>
      <protection locked="0"/>
    </xf>
    <xf numFmtId="0" fontId="20" fillId="12" borderId="2" xfId="0" applyFont="1" applyFill="1" applyBorder="1" applyAlignment="1" applyProtection="1">
      <alignment vertical="center" wrapText="1"/>
      <protection locked="0"/>
    </xf>
    <xf numFmtId="0" fontId="10" fillId="2" borderId="74"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2" fillId="2" borderId="2" xfId="0" applyFont="1" applyFill="1" applyBorder="1" applyAlignment="1" applyProtection="1">
      <alignment horizontal="center" vertical="center" wrapText="1"/>
      <protection locked="0"/>
    </xf>
    <xf numFmtId="0" fontId="9" fillId="2" borderId="73" xfId="0" applyFont="1" applyFill="1" applyBorder="1" applyAlignment="1" applyProtection="1">
      <alignment vertical="center" wrapText="1"/>
      <protection locked="0"/>
    </xf>
    <xf numFmtId="3" fontId="10" fillId="3" borderId="6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56" xfId="0" applyFont="1" applyFill="1" applyBorder="1" applyAlignment="1" applyProtection="1">
      <alignment vertical="center" wrapText="1"/>
      <protection locked="0"/>
    </xf>
    <xf numFmtId="0" fontId="3" fillId="2" borderId="1" xfId="0" applyFont="1" applyFill="1" applyBorder="1" applyAlignment="1" applyProtection="1">
      <alignment vertical="center"/>
      <protection locked="0"/>
    </xf>
    <xf numFmtId="0" fontId="10" fillId="2" borderId="30"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3" fillId="2" borderId="0" xfId="0" applyFont="1" applyFill="1"/>
    <xf numFmtId="0" fontId="3" fillId="2" borderId="8" xfId="0" applyFont="1" applyFill="1" applyBorder="1"/>
    <xf numFmtId="0" fontId="5" fillId="2" borderId="9" xfId="0" applyFont="1" applyFill="1" applyBorder="1"/>
    <xf numFmtId="0" fontId="5" fillId="2" borderId="10" xfId="0" applyFont="1" applyFill="1" applyBorder="1"/>
    <xf numFmtId="0" fontId="3" fillId="2" borderId="10" xfId="0" applyFont="1" applyFill="1" applyBorder="1"/>
    <xf numFmtId="0" fontId="3" fillId="2" borderId="11" xfId="0" applyFont="1" applyFill="1" applyBorder="1"/>
    <xf numFmtId="0" fontId="5" fillId="2" borderId="0" xfId="0" applyFont="1" applyFill="1"/>
    <xf numFmtId="0" fontId="15"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5" fillId="2" borderId="4" xfId="0" applyFont="1" applyFill="1" applyBorder="1"/>
    <xf numFmtId="0" fontId="5" fillId="2" borderId="5" xfId="0" applyFont="1" applyFill="1" applyBorder="1"/>
    <xf numFmtId="0" fontId="3" fillId="2" borderId="5" xfId="0" applyFont="1" applyFill="1" applyBorder="1"/>
    <xf numFmtId="0" fontId="3" fillId="2" borderId="6" xfId="0" applyFont="1" applyFill="1" applyBorder="1"/>
    <xf numFmtId="0" fontId="5" fillId="2" borderId="7" xfId="0" applyFont="1" applyFill="1" applyBorder="1"/>
    <xf numFmtId="0" fontId="0" fillId="6" borderId="0" xfId="0" applyFill="1"/>
    <xf numFmtId="4" fontId="5" fillId="2" borderId="2" xfId="0" applyNumberFormat="1" applyFont="1" applyFill="1" applyBorder="1" applyAlignment="1" applyProtection="1">
      <alignment vertical="center"/>
      <protection locked="0"/>
    </xf>
    <xf numFmtId="0" fontId="5" fillId="2" borderId="17" xfId="0" applyFont="1" applyFill="1" applyBorder="1" applyAlignment="1" applyProtection="1">
      <alignment horizontal="center" vertical="center"/>
      <protection locked="0"/>
    </xf>
    <xf numFmtId="0" fontId="3" fillId="4" borderId="0" xfId="0" applyFont="1" applyFill="1"/>
    <xf numFmtId="3" fontId="5" fillId="2" borderId="36" xfId="0" applyNumberFormat="1" applyFont="1" applyFill="1" applyBorder="1" applyAlignment="1">
      <alignment vertical="center"/>
    </xf>
    <xf numFmtId="10" fontId="5" fillId="2" borderId="2" xfId="1" applyNumberFormat="1" applyFont="1" applyFill="1" applyBorder="1" applyAlignment="1" applyProtection="1">
      <alignment horizontal="center" vertical="center"/>
    </xf>
    <xf numFmtId="10" fontId="5" fillId="2" borderId="2" xfId="1" applyNumberFormat="1" applyFont="1" applyFill="1" applyBorder="1" applyAlignment="1" applyProtection="1">
      <alignment horizontal="center" vertical="center" wrapText="1"/>
    </xf>
    <xf numFmtId="3" fontId="2" fillId="2" borderId="0" xfId="0" applyNumberFormat="1" applyFont="1" applyFill="1" applyAlignment="1">
      <alignment vertical="top" wrapText="1"/>
    </xf>
    <xf numFmtId="4" fontId="2" fillId="2" borderId="0" xfId="0" applyNumberFormat="1" applyFont="1" applyFill="1" applyAlignment="1">
      <alignment horizontal="right" vertical="top"/>
    </xf>
    <xf numFmtId="3" fontId="2" fillId="0" borderId="36" xfId="0" applyNumberFormat="1" applyFont="1" applyBorder="1" applyAlignment="1">
      <alignment horizontal="center" vertical="center" wrapText="1"/>
    </xf>
    <xf numFmtId="3" fontId="5" fillId="2" borderId="37" xfId="0" applyNumberFormat="1" applyFont="1" applyFill="1" applyBorder="1" applyAlignment="1">
      <alignment vertical="center"/>
    </xf>
    <xf numFmtId="3" fontId="5" fillId="2" borderId="63" xfId="0" applyNumberFormat="1" applyFont="1" applyFill="1" applyBorder="1" applyAlignment="1">
      <alignment vertical="center"/>
    </xf>
    <xf numFmtId="4" fontId="2" fillId="2" borderId="36" xfId="0" applyNumberFormat="1" applyFont="1" applyFill="1" applyBorder="1" applyAlignment="1">
      <alignment horizontal="right" vertical="top"/>
    </xf>
    <xf numFmtId="0" fontId="2" fillId="2" borderId="44" xfId="0" applyFont="1" applyFill="1" applyBorder="1" applyAlignment="1">
      <alignment horizontal="left" vertical="top" wrapText="1"/>
    </xf>
    <xf numFmtId="9" fontId="5" fillId="3" borderId="36" xfId="1" applyFont="1" applyFill="1" applyBorder="1" applyAlignment="1" applyProtection="1">
      <alignment horizontal="center" vertical="center"/>
      <protection locked="0"/>
    </xf>
    <xf numFmtId="0" fontId="0" fillId="2" borderId="0" xfId="0" applyFill="1"/>
    <xf numFmtId="0" fontId="5" fillId="2" borderId="6" xfId="0" applyFont="1" applyFill="1" applyBorder="1"/>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29" xfId="0" applyFont="1" applyFill="1" applyBorder="1" applyAlignment="1">
      <alignment vertical="top" wrapText="1"/>
    </xf>
    <xf numFmtId="0" fontId="2" fillId="2" borderId="51" xfId="0" applyFont="1" applyFill="1" applyBorder="1" applyAlignment="1">
      <alignment vertical="top" wrapText="1"/>
    </xf>
    <xf numFmtId="0" fontId="2" fillId="2" borderId="49" xfId="0" applyFont="1" applyFill="1" applyBorder="1" applyAlignment="1">
      <alignment horizontal="left" vertical="top" wrapText="1"/>
    </xf>
    <xf numFmtId="0" fontId="10" fillId="2" borderId="51" xfId="0" applyFont="1" applyFill="1" applyBorder="1" applyAlignment="1">
      <alignment vertical="top" wrapText="1"/>
    </xf>
    <xf numFmtId="3" fontId="10" fillId="2" borderId="49"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49" xfId="0" applyNumberFormat="1" applyFont="1" applyFill="1" applyBorder="1" applyAlignment="1">
      <alignment horizontal="right" vertical="center" wrapText="1"/>
    </xf>
    <xf numFmtId="4" fontId="2" fillId="2" borderId="49"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49"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49" xfId="0" applyNumberFormat="1" applyFont="1" applyFill="1" applyBorder="1" applyAlignment="1">
      <alignment horizontal="center" vertical="center" wrapText="1"/>
    </xf>
    <xf numFmtId="0" fontId="3" fillId="2" borderId="51"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55" xfId="0" applyFont="1" applyFill="1" applyBorder="1" applyAlignment="1">
      <alignment vertical="top" wrapText="1"/>
    </xf>
    <xf numFmtId="0" fontId="2" fillId="2" borderId="50" xfId="0" applyFont="1" applyFill="1" applyBorder="1" applyAlignment="1">
      <alignment vertical="top" wrapText="1"/>
    </xf>
    <xf numFmtId="0" fontId="2" fillId="2" borderId="56" xfId="0" applyFont="1" applyFill="1" applyBorder="1" applyAlignment="1">
      <alignment horizontal="left" vertical="top" wrapText="1"/>
    </xf>
    <xf numFmtId="0" fontId="3" fillId="2" borderId="0" xfId="0" applyFont="1" applyFill="1" applyAlignment="1">
      <alignment horizontal="right" vertical="center"/>
    </xf>
    <xf numFmtId="0" fontId="3" fillId="6" borderId="0" xfId="0" applyFont="1" applyFill="1"/>
    <xf numFmtId="0" fontId="3" fillId="2" borderId="0" xfId="0" applyFont="1" applyFill="1" applyAlignment="1">
      <alignment vertical="center"/>
    </xf>
    <xf numFmtId="0" fontId="6" fillId="2" borderId="0" xfId="0" applyFont="1" applyFill="1"/>
    <xf numFmtId="0" fontId="3" fillId="2" borderId="0" xfId="0" quotePrefix="1" applyFont="1" applyFill="1"/>
    <xf numFmtId="0" fontId="3" fillId="3" borderId="2" xfId="0" applyFont="1" applyFill="1" applyBorder="1"/>
    <xf numFmtId="0" fontId="15" fillId="2" borderId="0" xfId="0" applyFont="1" applyFill="1"/>
    <xf numFmtId="0" fontId="3" fillId="2" borderId="0" xfId="0" applyFont="1" applyFill="1" applyAlignment="1">
      <alignment vertical="center" wrapText="1"/>
    </xf>
    <xf numFmtId="0" fontId="3" fillId="2" borderId="51" xfId="0" applyFont="1" applyFill="1" applyBorder="1"/>
    <xf numFmtId="0" fontId="3" fillId="2" borderId="49" xfId="0" applyFont="1" applyFill="1" applyBorder="1"/>
    <xf numFmtId="0" fontId="3" fillId="2" borderId="61" xfId="0" applyFont="1" applyFill="1" applyBorder="1"/>
    <xf numFmtId="0" fontId="3" fillId="2" borderId="32" xfId="0" applyFont="1" applyFill="1" applyBorder="1"/>
    <xf numFmtId="0" fontId="3" fillId="2" borderId="55" xfId="0" applyFont="1" applyFill="1" applyBorder="1"/>
    <xf numFmtId="0" fontId="3" fillId="6" borderId="0" xfId="0" applyFont="1" applyFill="1" applyAlignment="1">
      <alignment horizontal="right" vertical="center"/>
    </xf>
    <xf numFmtId="0" fontId="8" fillId="5" borderId="2" xfId="0" applyFont="1" applyFill="1" applyBorder="1" applyAlignment="1">
      <alignment horizontal="center" vertical="center"/>
    </xf>
    <xf numFmtId="0" fontId="18" fillId="5" borderId="2" xfId="0" applyFont="1" applyFill="1" applyBorder="1" applyAlignment="1">
      <alignment horizontal="center" vertical="center"/>
    </xf>
    <xf numFmtId="0" fontId="16" fillId="5" borderId="2" xfId="0" applyFont="1" applyFill="1" applyBorder="1"/>
    <xf numFmtId="0" fontId="8" fillId="5" borderId="2" xfId="0" applyFont="1" applyFill="1" applyBorder="1"/>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7" fillId="5" borderId="2" xfId="0" applyFont="1" applyFill="1" applyBorder="1" applyAlignment="1">
      <alignment horizontal="center" vertical="center"/>
    </xf>
    <xf numFmtId="1" fontId="17" fillId="5" borderId="2" xfId="0" applyNumberFormat="1" applyFont="1" applyFill="1" applyBorder="1" applyAlignment="1">
      <alignment horizontal="center" vertical="center"/>
    </xf>
    <xf numFmtId="0" fontId="9" fillId="2" borderId="36" xfId="0" applyFont="1" applyFill="1" applyBorder="1" applyAlignment="1">
      <alignment horizontal="center" vertical="center"/>
    </xf>
    <xf numFmtId="165" fontId="7" fillId="2" borderId="36" xfId="0" applyNumberFormat="1" applyFont="1" applyFill="1" applyBorder="1" applyAlignment="1">
      <alignment horizontal="center" vertical="center"/>
    </xf>
    <xf numFmtId="3" fontId="5" fillId="2" borderId="2" xfId="0" applyNumberFormat="1" applyFont="1" applyFill="1" applyBorder="1" applyAlignment="1">
      <alignment vertical="center"/>
    </xf>
    <xf numFmtId="3" fontId="3" fillId="2" borderId="36" xfId="0" applyNumberFormat="1" applyFont="1" applyFill="1" applyBorder="1" applyAlignment="1">
      <alignment vertical="center"/>
    </xf>
    <xf numFmtId="0" fontId="3" fillId="2" borderId="2" xfId="0" applyFont="1" applyFill="1" applyBorder="1" applyAlignment="1">
      <alignment horizontal="center" vertical="center"/>
    </xf>
    <xf numFmtId="3" fontId="5" fillId="2" borderId="37" xfId="0" applyNumberFormat="1" applyFont="1" applyFill="1" applyBorder="1" applyAlignment="1">
      <alignment horizontal="center" vertical="center"/>
    </xf>
    <xf numFmtId="0" fontId="3" fillId="2" borderId="37" xfId="0" applyFont="1" applyFill="1" applyBorder="1" applyAlignment="1">
      <alignment horizontal="center" vertical="center"/>
    </xf>
    <xf numFmtId="3" fontId="3" fillId="2" borderId="37" xfId="0" applyNumberFormat="1" applyFont="1" applyFill="1" applyBorder="1" applyAlignment="1">
      <alignment vertical="center"/>
    </xf>
    <xf numFmtId="3" fontId="3" fillId="2" borderId="36" xfId="0" applyNumberFormat="1" applyFont="1" applyFill="1" applyBorder="1" applyAlignment="1">
      <alignment horizontal="center" vertical="center"/>
    </xf>
    <xf numFmtId="3" fontId="9" fillId="2" borderId="76" xfId="0" applyNumberFormat="1" applyFont="1" applyFill="1" applyBorder="1" applyAlignment="1">
      <alignment vertical="center"/>
    </xf>
    <xf numFmtId="3" fontId="9" fillId="2" borderId="6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75" xfId="0" applyNumberFormat="1" applyFont="1" applyFill="1" applyBorder="1" applyAlignment="1">
      <alignment vertical="center"/>
    </xf>
    <xf numFmtId="3" fontId="5" fillId="2" borderId="75" xfId="0" applyNumberFormat="1" applyFont="1" applyFill="1" applyBorder="1" applyAlignment="1">
      <alignment vertical="center"/>
    </xf>
    <xf numFmtId="0" fontId="5" fillId="2" borderId="2" xfId="0" applyFont="1" applyFill="1" applyBorder="1" applyAlignment="1">
      <alignment horizontal="center"/>
    </xf>
    <xf numFmtId="3" fontId="9" fillId="2" borderId="73" xfId="0" applyNumberFormat="1" applyFont="1" applyFill="1" applyBorder="1" applyAlignment="1">
      <alignment vertical="center"/>
    </xf>
    <xf numFmtId="4" fontId="4" fillId="10" borderId="2" xfId="2" applyNumberFormat="1" applyFont="1" applyFill="1" applyBorder="1" applyAlignment="1">
      <alignment horizontal="right" vertical="center"/>
    </xf>
    <xf numFmtId="4" fontId="4" fillId="2" borderId="2" xfId="2" applyNumberFormat="1" applyFont="1" applyFill="1" applyBorder="1" applyAlignment="1">
      <alignment horizontal="right" vertical="center"/>
    </xf>
    <xf numFmtId="4" fontId="4" fillId="2" borderId="17"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7" xfId="2" applyNumberFormat="1" applyFont="1" applyFill="1" applyBorder="1" applyAlignment="1">
      <alignment horizontal="right" vertical="center"/>
    </xf>
    <xf numFmtId="4" fontId="11" fillId="2" borderId="2" xfId="2" applyNumberFormat="1" applyFont="1" applyFill="1" applyBorder="1" applyAlignment="1">
      <alignment horizontal="right" vertical="center"/>
    </xf>
    <xf numFmtId="4" fontId="11" fillId="2" borderId="17" xfId="2" applyNumberFormat="1" applyFont="1" applyFill="1" applyBorder="1" applyAlignment="1">
      <alignment horizontal="right" vertical="center"/>
    </xf>
    <xf numFmtId="4" fontId="22" fillId="2" borderId="21" xfId="2" applyNumberFormat="1" applyFont="1" applyFill="1" applyBorder="1" applyAlignment="1">
      <alignment horizontal="right" vertical="center"/>
    </xf>
    <xf numFmtId="4" fontId="22" fillId="2" borderId="68" xfId="2" applyNumberFormat="1" applyFont="1" applyFill="1" applyBorder="1" applyAlignment="1">
      <alignment horizontal="right" vertical="center"/>
    </xf>
    <xf numFmtId="4" fontId="5" fillId="0" borderId="17" xfId="2" applyNumberFormat="1" applyFont="1" applyBorder="1" applyAlignment="1">
      <alignment horizontal="right" vertical="center"/>
    </xf>
    <xf numFmtId="4" fontId="3" fillId="0" borderId="17" xfId="2" applyNumberFormat="1" applyFont="1" applyBorder="1" applyAlignment="1">
      <alignment horizontal="right" vertical="center"/>
    </xf>
    <xf numFmtId="4" fontId="3" fillId="2" borderId="17" xfId="2" applyNumberFormat="1" applyFont="1" applyFill="1" applyBorder="1" applyAlignment="1">
      <alignment horizontal="right" vertical="center"/>
    </xf>
    <xf numFmtId="4" fontId="5" fillId="2" borderId="28" xfId="2" applyNumberFormat="1" applyFont="1" applyFill="1" applyBorder="1" applyAlignment="1">
      <alignment horizontal="right" vertical="center"/>
    </xf>
    <xf numFmtId="0" fontId="5" fillId="2" borderId="67"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7" xfId="0" applyFont="1" applyFill="1" applyBorder="1" applyAlignment="1">
      <alignment horizontal="center" vertical="center"/>
    </xf>
    <xf numFmtId="4" fontId="5" fillId="2" borderId="64" xfId="0" applyNumberFormat="1" applyFont="1" applyFill="1" applyBorder="1" applyAlignment="1">
      <alignment vertical="center"/>
    </xf>
    <xf numFmtId="4" fontId="5" fillId="2" borderId="30" xfId="0" applyNumberFormat="1" applyFont="1" applyFill="1" applyBorder="1" applyAlignment="1">
      <alignment vertical="center"/>
    </xf>
    <xf numFmtId="4" fontId="5" fillId="2" borderId="31" xfId="0" applyNumberFormat="1" applyFont="1" applyFill="1" applyBorder="1" applyAlignment="1">
      <alignment vertical="center"/>
    </xf>
    <xf numFmtId="4" fontId="20" fillId="2" borderId="18" xfId="0" applyNumberFormat="1" applyFont="1" applyFill="1" applyBorder="1" applyAlignment="1">
      <alignment horizontal="center" vertical="center"/>
    </xf>
    <xf numFmtId="0" fontId="5" fillId="2" borderId="28" xfId="0" applyFont="1" applyFill="1" applyBorder="1" applyAlignment="1">
      <alignment horizontal="center" vertical="center"/>
    </xf>
    <xf numFmtId="0" fontId="3" fillId="6" borderId="0" xfId="0" applyFont="1" applyFill="1" applyAlignment="1">
      <alignment vertical="center" wrapText="1"/>
    </xf>
    <xf numFmtId="0" fontId="15" fillId="2" borderId="2" xfId="0" applyFont="1" applyFill="1" applyBorder="1" applyAlignment="1">
      <alignment horizontal="center" vertical="center" wrapText="1"/>
    </xf>
    <xf numFmtId="0" fontId="3" fillId="2" borderId="18" xfId="0" applyFont="1" applyFill="1" applyBorder="1" applyAlignment="1">
      <alignment horizontal="center"/>
    </xf>
    <xf numFmtId="0" fontId="3" fillId="2" borderId="2" xfId="0" applyFont="1" applyFill="1" applyBorder="1" applyAlignment="1">
      <alignment vertical="center" wrapText="1"/>
    </xf>
    <xf numFmtId="0" fontId="12" fillId="2" borderId="2" xfId="0" applyFont="1" applyFill="1" applyBorder="1" applyAlignment="1">
      <alignment horizontal="center" vertical="center" wrapText="1"/>
    </xf>
    <xf numFmtId="4" fontId="5" fillId="2" borderId="2"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2" borderId="0" xfId="0" applyFont="1" applyFill="1" applyAlignment="1">
      <alignment horizontal="center" vertical="center"/>
    </xf>
    <xf numFmtId="0" fontId="3" fillId="2" borderId="0" xfId="0" applyFont="1" applyFill="1" applyAlignment="1">
      <alignment horizontal="center" vertical="center"/>
    </xf>
    <xf numFmtId="0" fontId="15" fillId="2" borderId="0" xfId="0" applyFont="1" applyFill="1" applyAlignment="1">
      <alignment horizontal="center" vertical="center"/>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0" fontId="16" fillId="5" borderId="2" xfId="0" applyFont="1" applyFill="1" applyBorder="1" applyAlignment="1">
      <alignment horizontal="center" vertical="center"/>
    </xf>
    <xf numFmtId="3" fontId="3" fillId="0" borderId="36" xfId="0" applyNumberFormat="1" applyFont="1" applyBorder="1" applyAlignment="1">
      <alignment vertical="center"/>
    </xf>
    <xf numFmtId="4" fontId="5" fillId="2" borderId="36" xfId="0" applyNumberFormat="1" applyFont="1" applyFill="1" applyBorder="1" applyAlignment="1">
      <alignment vertical="center"/>
    </xf>
    <xf numFmtId="3" fontId="5" fillId="2" borderId="36" xfId="0" applyNumberFormat="1" applyFont="1" applyFill="1" applyBorder="1"/>
    <xf numFmtId="3" fontId="3" fillId="2" borderId="36" xfId="0" applyNumberFormat="1" applyFont="1" applyFill="1" applyBorder="1"/>
    <xf numFmtId="3" fontId="3" fillId="0" borderId="36" xfId="0" applyNumberFormat="1" applyFont="1" applyBorder="1" applyAlignment="1">
      <alignment horizontal="center" vertical="center"/>
    </xf>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3" fillId="2" borderId="50" xfId="0" applyFont="1" applyFill="1" applyBorder="1" applyAlignment="1">
      <alignment horizontal="left" wrapText="1"/>
    </xf>
    <xf numFmtId="0" fontId="3" fillId="2" borderId="44" xfId="0" applyFont="1" applyFill="1" applyBorder="1" applyAlignment="1">
      <alignment horizontal="left" wrapText="1"/>
    </xf>
    <xf numFmtId="0" fontId="3" fillId="2" borderId="56" xfId="0" applyFont="1" applyFill="1" applyBorder="1" applyAlignment="1">
      <alignment horizontal="left" wrapText="1"/>
    </xf>
    <xf numFmtId="0" fontId="6" fillId="2" borderId="50"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56" xfId="0" applyFont="1" applyFill="1" applyBorder="1" applyAlignment="1">
      <alignment horizontal="left" vertical="center" wrapText="1"/>
    </xf>
    <xf numFmtId="0" fontId="6" fillId="2" borderId="51"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9" xfId="0" applyFont="1" applyFill="1" applyBorder="1" applyAlignment="1">
      <alignment horizontal="left" vertical="center" wrapText="1"/>
    </xf>
    <xf numFmtId="0" fontId="6" fillId="2" borderId="61" xfId="0" applyFont="1" applyFill="1" applyBorder="1" applyAlignment="1">
      <alignment horizontal="left" vertical="center" wrapText="1"/>
    </xf>
    <xf numFmtId="0" fontId="6" fillId="2" borderId="32" xfId="0" applyFont="1" applyFill="1" applyBorder="1" applyAlignment="1">
      <alignment horizontal="left" vertical="center" wrapText="1"/>
    </xf>
    <xf numFmtId="0" fontId="6" fillId="2" borderId="55"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56"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55"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9"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5" fillId="2" borderId="29" xfId="0" applyFont="1" applyFill="1" applyBorder="1" applyAlignment="1" applyProtection="1">
      <alignment horizontal="center" vertical="center"/>
      <protection locked="0"/>
    </xf>
    <xf numFmtId="0" fontId="5" fillId="2" borderId="30" xfId="0" applyFont="1" applyFill="1" applyBorder="1" applyAlignment="1" applyProtection="1">
      <alignment horizontal="center" vertical="center"/>
      <protection locked="0"/>
    </xf>
    <xf numFmtId="0" fontId="5" fillId="2" borderId="31" xfId="0" applyFont="1" applyFill="1" applyBorder="1" applyAlignment="1" applyProtection="1">
      <alignment horizontal="center" vertical="center"/>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39" xfId="0" applyFont="1" applyFill="1" applyBorder="1" applyAlignment="1" applyProtection="1">
      <alignment horizontal="center" vertical="center"/>
      <protection locked="0"/>
    </xf>
    <xf numFmtId="0" fontId="5" fillId="3" borderId="41" xfId="0" applyFont="1" applyFill="1" applyBorder="1" applyAlignment="1" applyProtection="1">
      <alignment horizontal="center" vertical="center"/>
      <protection locked="0"/>
    </xf>
    <xf numFmtId="0" fontId="5" fillId="3" borderId="40" xfId="0" applyFont="1" applyFill="1" applyBorder="1" applyAlignment="1" applyProtection="1">
      <alignment horizontal="center" vertical="center"/>
      <protection locked="0"/>
    </xf>
    <xf numFmtId="0" fontId="3" fillId="3" borderId="39" xfId="0" applyFont="1" applyFill="1" applyBorder="1" applyAlignment="1" applyProtection="1">
      <alignment horizontal="center" vertical="center"/>
      <protection locked="0"/>
    </xf>
    <xf numFmtId="0" fontId="3" fillId="3" borderId="41" xfId="0" applyFont="1" applyFill="1" applyBorder="1" applyAlignment="1" applyProtection="1">
      <alignment horizontal="center" vertical="center"/>
      <protection locked="0"/>
    </xf>
    <xf numFmtId="0" fontId="3" fillId="3" borderId="40" xfId="0" applyFont="1" applyFill="1" applyBorder="1" applyAlignment="1" applyProtection="1">
      <alignment horizontal="center" vertical="center"/>
      <protection locked="0"/>
    </xf>
    <xf numFmtId="0" fontId="21" fillId="2" borderId="0" xfId="0" applyFont="1" applyFill="1" applyAlignment="1" applyProtection="1">
      <alignment horizontal="left" vertical="center" wrapText="1"/>
      <protection locked="0"/>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top" wrapText="1"/>
    </xf>
    <xf numFmtId="0" fontId="2" fillId="9" borderId="31" xfId="0" applyFont="1" applyFill="1" applyBorder="1" applyAlignment="1">
      <alignment horizontal="left" vertical="top" wrapText="1"/>
    </xf>
    <xf numFmtId="0" fontId="10" fillId="2" borderId="0" xfId="0" applyFont="1" applyFill="1" applyAlignment="1">
      <alignment horizontal="left" vertical="top" wrapText="1"/>
    </xf>
    <xf numFmtId="0" fontId="10" fillId="2" borderId="49"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9" xfId="0" applyNumberFormat="1" applyFont="1" applyFill="1" applyBorder="1" applyAlignment="1">
      <alignment horizontal="left" vertical="top" wrapText="1"/>
    </xf>
    <xf numFmtId="0" fontId="2" fillId="2" borderId="47" xfId="0" applyFont="1" applyFill="1" applyBorder="1" applyAlignment="1">
      <alignment horizontal="center" vertical="center" wrapText="1"/>
    </xf>
    <xf numFmtId="0" fontId="2" fillId="2" borderId="48"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2" fillId="2" borderId="46"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10" fillId="2" borderId="60" xfId="0" applyFont="1" applyFill="1" applyBorder="1" applyAlignment="1">
      <alignment horizontal="left" vertical="top" wrapText="1"/>
    </xf>
    <xf numFmtId="0" fontId="10" fillId="2" borderId="59" xfId="0" applyFont="1" applyFill="1" applyBorder="1" applyAlignment="1">
      <alignment horizontal="left" vertical="top" wrapText="1"/>
    </xf>
    <xf numFmtId="4" fontId="2" fillId="2" borderId="53" xfId="0" applyNumberFormat="1" applyFont="1" applyFill="1" applyBorder="1" applyAlignment="1">
      <alignment horizontal="center" vertical="center" wrapText="1"/>
    </xf>
    <xf numFmtId="4" fontId="2" fillId="2" borderId="57" xfId="0" applyNumberFormat="1" applyFont="1" applyFill="1" applyBorder="1" applyAlignment="1">
      <alignment horizontal="center" vertical="center" wrapText="1"/>
    </xf>
    <xf numFmtId="4" fontId="2" fillId="2" borderId="58" xfId="0" applyNumberFormat="1" applyFont="1" applyFill="1" applyBorder="1" applyAlignment="1">
      <alignment horizontal="center" vertical="center" wrapText="1"/>
    </xf>
    <xf numFmtId="0" fontId="4" fillId="2" borderId="69" xfId="2" applyFont="1" applyFill="1" applyBorder="1" applyAlignment="1" applyProtection="1">
      <alignment horizontal="left" vertical="center" wrapText="1"/>
      <protection locked="0"/>
    </xf>
    <xf numFmtId="0" fontId="4" fillId="2" borderId="70" xfId="2" applyFont="1" applyFill="1" applyBorder="1" applyAlignment="1" applyProtection="1">
      <alignment horizontal="left" vertical="center" wrapText="1"/>
      <protection locked="0"/>
    </xf>
    <xf numFmtId="0" fontId="4" fillId="2" borderId="71" xfId="2"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4" fontId="3" fillId="2" borderId="6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2" xfId="0" applyNumberFormat="1" applyFont="1" applyFill="1" applyBorder="1" applyAlignment="1" applyProtection="1">
      <alignment horizontal="center" vertical="center"/>
      <protection locked="0"/>
    </xf>
    <xf numFmtId="0" fontId="2" fillId="2" borderId="2" xfId="2" applyFont="1" applyFill="1" applyBorder="1" applyAlignment="1" applyProtection="1">
      <alignment horizontal="left" vertical="center"/>
      <protection locked="0"/>
    </xf>
    <xf numFmtId="0" fontId="4" fillId="2" borderId="2" xfId="2" applyFont="1" applyFill="1" applyBorder="1" applyAlignment="1" applyProtection="1">
      <alignment horizontal="left" vertical="center"/>
      <protection locked="0"/>
    </xf>
    <xf numFmtId="0" fontId="4" fillId="2" borderId="17" xfId="2" applyFont="1" applyFill="1" applyBorder="1" applyAlignment="1" applyProtection="1">
      <alignment horizontal="left" vertical="center"/>
      <protection locked="0"/>
    </xf>
    <xf numFmtId="49" fontId="2" fillId="2" borderId="69" xfId="2" applyNumberFormat="1" applyFont="1" applyFill="1" applyBorder="1" applyAlignment="1" applyProtection="1">
      <alignment horizontal="left" vertical="center"/>
      <protection locked="0"/>
    </xf>
    <xf numFmtId="49" fontId="2" fillId="2" borderId="70" xfId="2" applyNumberFormat="1" applyFont="1" applyFill="1" applyBorder="1" applyAlignment="1" applyProtection="1">
      <alignment horizontal="left" vertical="center"/>
      <protection locked="0"/>
    </xf>
    <xf numFmtId="49" fontId="2" fillId="2" borderId="71" xfId="2" applyNumberFormat="1" applyFont="1" applyFill="1" applyBorder="1" applyAlignment="1" applyProtection="1">
      <alignment horizontal="left" vertical="center"/>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3"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3"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horizontal="center" vertical="center" wrapText="1"/>
      <protection locked="0"/>
    </xf>
    <xf numFmtId="49" fontId="8" fillId="5" borderId="66"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 fontId="8" fillId="5" borderId="15"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2"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3" fillId="2" borderId="29" xfId="0" applyNumberFormat="1" applyFont="1" applyFill="1" applyBorder="1" applyAlignment="1" applyProtection="1">
      <alignment horizontal="center" vertical="center"/>
      <protection locked="0"/>
    </xf>
    <xf numFmtId="0" fontId="9" fillId="2" borderId="29" xfId="0" applyFont="1" applyFill="1" applyBorder="1" applyAlignment="1" applyProtection="1">
      <alignment horizontal="left" vertical="center" wrapText="1"/>
      <protection locked="0"/>
    </xf>
    <xf numFmtId="0" fontId="9" fillId="2" borderId="31" xfId="0" applyFont="1" applyFill="1" applyBorder="1" applyAlignment="1" applyProtection="1">
      <alignment horizontal="left" vertical="center" wrapText="1"/>
      <protection locked="0"/>
    </xf>
    <xf numFmtId="0" fontId="9" fillId="2" borderId="29" xfId="0" applyFont="1" applyFill="1" applyBorder="1" applyAlignment="1" applyProtection="1">
      <alignment horizontal="center" vertical="center" wrapText="1"/>
      <protection locked="0"/>
    </xf>
    <xf numFmtId="0" fontId="9" fillId="2" borderId="31" xfId="0" applyFont="1" applyFill="1" applyBorder="1" applyAlignment="1" applyProtection="1">
      <alignment horizontal="center" vertical="center" wrapText="1"/>
      <protection locked="0"/>
    </xf>
    <xf numFmtId="0" fontId="5" fillId="2" borderId="29" xfId="0" applyFont="1" applyFill="1" applyBorder="1" applyAlignment="1" applyProtection="1">
      <alignment horizontal="center" vertical="center" wrapText="1"/>
      <protection locked="0"/>
    </xf>
    <xf numFmtId="0" fontId="5" fillId="2" borderId="31"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2" fillId="2" borderId="32" xfId="0" applyFont="1" applyFill="1" applyBorder="1" applyAlignment="1">
      <alignment horizontal="left" vertical="top" wrapText="1"/>
    </xf>
    <xf numFmtId="0" fontId="2" fillId="2" borderId="44" xfId="0" applyFont="1" applyFill="1" applyBorder="1" applyAlignment="1">
      <alignment horizontal="left" vertical="top" wrapText="1"/>
    </xf>
  </cellXfs>
  <cellStyles count="3">
    <cellStyle name="Normal" xfId="0" builtinId="0"/>
    <cellStyle name="Normal 2" xfId="2" xr:uid="{00000000-0005-0000-0000-000001000000}"/>
    <cellStyle name="Percent" xfId="1" builtinId="5"/>
  </cellStyles>
  <dxfs count="1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9"/>
  <sheetViews>
    <sheetView tabSelected="1" zoomScale="98" zoomScaleNormal="98" workbookViewId="0">
      <selection activeCell="H15" sqref="H15"/>
    </sheetView>
  </sheetViews>
  <sheetFormatPr defaultRowHeight="13.8" x14ac:dyDescent="0.25"/>
  <cols>
    <col min="1" max="1" width="6.77734375" style="271" customWidth="1"/>
    <col min="2" max="2" width="6.21875" style="283" customWidth="1"/>
    <col min="3" max="4" width="8.88671875" style="271"/>
    <col min="5" max="5" width="7.109375" style="271" customWidth="1"/>
    <col min="6" max="7" width="8.88671875" style="271"/>
    <col min="8" max="8" width="12.77734375" style="271" customWidth="1"/>
    <col min="9" max="9" width="11" style="271" customWidth="1"/>
    <col min="10" max="10" width="16.88671875" style="271" customWidth="1"/>
    <col min="11" max="19" width="8.88671875" style="271"/>
    <col min="20" max="20" width="13.21875" style="271" customWidth="1"/>
    <col min="21" max="21" width="5" style="271" customWidth="1"/>
    <col min="22" max="16384" width="8.88671875" style="271"/>
  </cols>
  <sheetData>
    <row r="2" spans="2:21" ht="14.4" thickBot="1" x14ac:dyDescent="0.3">
      <c r="B2" s="270"/>
      <c r="C2" s="211"/>
      <c r="D2" s="211"/>
      <c r="E2" s="211"/>
      <c r="F2" s="211"/>
      <c r="G2" s="211"/>
      <c r="H2" s="211"/>
      <c r="I2" s="211"/>
      <c r="J2" s="211"/>
      <c r="K2" s="211"/>
      <c r="L2" s="211"/>
      <c r="M2" s="211"/>
      <c r="N2" s="211"/>
      <c r="O2" s="211"/>
      <c r="P2" s="211"/>
      <c r="Q2" s="211"/>
      <c r="R2" s="211"/>
      <c r="S2" s="211"/>
      <c r="T2" s="211"/>
      <c r="U2" s="211"/>
    </row>
    <row r="3" spans="2:21" ht="14.4" customHeight="1" x14ac:dyDescent="0.25">
      <c r="B3" s="270"/>
      <c r="C3" s="358" t="s">
        <v>389</v>
      </c>
      <c r="D3" s="359"/>
      <c r="E3" s="359"/>
      <c r="F3" s="359"/>
      <c r="G3" s="359"/>
      <c r="H3" s="359"/>
      <c r="I3" s="359"/>
      <c r="J3" s="359"/>
      <c r="K3" s="360"/>
      <c r="L3" s="211"/>
      <c r="M3" s="211"/>
      <c r="N3" s="211"/>
      <c r="O3" s="211"/>
      <c r="P3" s="211"/>
      <c r="Q3" s="211"/>
      <c r="R3" s="211"/>
      <c r="S3" s="211"/>
      <c r="T3" s="211"/>
      <c r="U3" s="211"/>
    </row>
    <row r="4" spans="2:21" ht="13.8" customHeight="1" x14ac:dyDescent="0.25">
      <c r="B4" s="270"/>
      <c r="C4" s="355" t="s">
        <v>387</v>
      </c>
      <c r="D4" s="356"/>
      <c r="E4" s="356"/>
      <c r="F4" s="356"/>
      <c r="G4" s="356"/>
      <c r="H4" s="356"/>
      <c r="I4" s="356"/>
      <c r="J4" s="356"/>
      <c r="K4" s="357"/>
      <c r="L4" s="211"/>
      <c r="M4" s="211"/>
      <c r="N4" s="211"/>
      <c r="O4" s="211"/>
      <c r="P4" s="211"/>
      <c r="Q4" s="211"/>
      <c r="R4" s="211"/>
      <c r="S4" s="211"/>
      <c r="T4" s="211"/>
      <c r="U4" s="211"/>
    </row>
    <row r="5" spans="2:21" x14ac:dyDescent="0.25">
      <c r="B5" s="270"/>
      <c r="C5" s="355"/>
      <c r="D5" s="356"/>
      <c r="E5" s="356"/>
      <c r="F5" s="356"/>
      <c r="G5" s="356"/>
      <c r="H5" s="356"/>
      <c r="I5" s="356"/>
      <c r="J5" s="356"/>
      <c r="K5" s="357"/>
      <c r="L5" s="211"/>
      <c r="M5" s="211"/>
      <c r="N5" s="211"/>
      <c r="O5" s="211"/>
      <c r="P5" s="211"/>
      <c r="Q5" s="211"/>
      <c r="R5" s="211"/>
      <c r="S5" s="211"/>
      <c r="T5" s="211"/>
      <c r="U5" s="211"/>
    </row>
    <row r="6" spans="2:21" x14ac:dyDescent="0.25">
      <c r="B6" s="270"/>
      <c r="C6" s="353" t="s">
        <v>388</v>
      </c>
      <c r="D6" s="354"/>
      <c r="E6" s="354"/>
      <c r="F6" s="354"/>
      <c r="G6" s="354"/>
      <c r="H6" s="354"/>
      <c r="I6" s="354"/>
      <c r="J6" s="211"/>
      <c r="K6" s="212"/>
      <c r="L6" s="211"/>
      <c r="M6" s="211"/>
      <c r="N6" s="211"/>
      <c r="O6" s="211"/>
      <c r="P6" s="211"/>
      <c r="Q6" s="211"/>
      <c r="R6" s="211"/>
      <c r="S6" s="211"/>
      <c r="T6" s="211"/>
      <c r="U6" s="211"/>
    </row>
    <row r="7" spans="2:21" ht="14.4" thickBot="1" x14ac:dyDescent="0.3">
      <c r="B7" s="270"/>
      <c r="C7" s="213" t="s">
        <v>595</v>
      </c>
      <c r="D7" s="214"/>
      <c r="E7" s="215"/>
      <c r="F7" s="215"/>
      <c r="G7" s="215"/>
      <c r="H7" s="215"/>
      <c r="I7" s="215"/>
      <c r="J7" s="215"/>
      <c r="K7" s="216"/>
      <c r="L7" s="211"/>
      <c r="M7" s="211"/>
      <c r="N7" s="211"/>
      <c r="O7" s="211"/>
      <c r="P7" s="211"/>
      <c r="Q7" s="211"/>
      <c r="R7" s="211"/>
      <c r="S7" s="211"/>
      <c r="T7" s="211"/>
      <c r="U7" s="211"/>
    </row>
    <row r="8" spans="2:21" x14ac:dyDescent="0.25">
      <c r="B8" s="270"/>
      <c r="C8" s="211"/>
      <c r="D8" s="211"/>
      <c r="E8" s="211"/>
      <c r="F8" s="211"/>
      <c r="G8" s="211"/>
      <c r="H8" s="211"/>
      <c r="I8" s="211"/>
      <c r="J8" s="211"/>
      <c r="K8" s="211"/>
      <c r="L8" s="211"/>
      <c r="M8" s="211"/>
      <c r="N8" s="211"/>
      <c r="O8" s="211"/>
      <c r="P8" s="211"/>
      <c r="Q8" s="211"/>
      <c r="R8" s="211"/>
      <c r="S8" s="211"/>
      <c r="T8" s="211"/>
      <c r="U8" s="211"/>
    </row>
    <row r="9" spans="2:21" x14ac:dyDescent="0.25">
      <c r="B9" s="270"/>
      <c r="C9" s="211"/>
      <c r="D9" s="211"/>
      <c r="E9" s="211"/>
      <c r="F9" s="211"/>
      <c r="G9" s="211"/>
      <c r="H9" s="211"/>
      <c r="I9" s="211"/>
      <c r="J9" s="211"/>
      <c r="K9" s="211"/>
      <c r="L9" s="211"/>
      <c r="M9" s="211"/>
      <c r="N9" s="211"/>
      <c r="O9" s="211"/>
      <c r="P9" s="211"/>
      <c r="Q9" s="211"/>
      <c r="R9" s="211"/>
      <c r="S9" s="211"/>
      <c r="T9" s="211"/>
      <c r="U9" s="211"/>
    </row>
    <row r="10" spans="2:21" x14ac:dyDescent="0.25">
      <c r="B10" s="270" t="s">
        <v>153</v>
      </c>
      <c r="C10" s="272" t="s">
        <v>171</v>
      </c>
      <c r="D10" s="211"/>
      <c r="E10" s="211"/>
      <c r="F10" s="211"/>
      <c r="G10" s="211"/>
      <c r="H10" s="211"/>
      <c r="I10" s="211"/>
      <c r="J10" s="211"/>
      <c r="K10" s="211"/>
      <c r="L10" s="211"/>
      <c r="M10" s="211"/>
      <c r="N10" s="211"/>
      <c r="O10" s="211"/>
      <c r="P10" s="211"/>
      <c r="Q10" s="211"/>
      <c r="R10" s="211"/>
      <c r="S10" s="211"/>
      <c r="T10" s="211"/>
      <c r="U10" s="211"/>
    </row>
    <row r="11" spans="2:21" x14ac:dyDescent="0.25">
      <c r="B11" s="270"/>
      <c r="C11" s="211" t="s">
        <v>172</v>
      </c>
      <c r="D11" s="211"/>
      <c r="E11" s="211"/>
      <c r="F11" s="211"/>
      <c r="G11" s="211"/>
      <c r="H11" s="211"/>
      <c r="I11" s="211"/>
      <c r="J11" s="211"/>
      <c r="K11" s="211"/>
      <c r="L11" s="211"/>
      <c r="M11" s="211"/>
      <c r="N11" s="211"/>
      <c r="O11" s="211"/>
      <c r="P11" s="211"/>
      <c r="Q11" s="211"/>
      <c r="R11" s="211"/>
      <c r="S11" s="211"/>
      <c r="T11" s="211"/>
      <c r="U11" s="211"/>
    </row>
    <row r="12" spans="2:21" x14ac:dyDescent="0.25">
      <c r="B12" s="270"/>
      <c r="C12" s="211" t="s">
        <v>173</v>
      </c>
      <c r="D12" s="211"/>
      <c r="E12" s="211"/>
      <c r="F12" s="211"/>
      <c r="G12" s="211"/>
      <c r="H12" s="211"/>
      <c r="I12" s="211"/>
      <c r="J12" s="211"/>
      <c r="K12" s="211"/>
      <c r="L12" s="211"/>
      <c r="M12" s="211"/>
      <c r="N12" s="211"/>
      <c r="O12" s="211"/>
      <c r="P12" s="211"/>
      <c r="Q12" s="211"/>
      <c r="R12" s="211"/>
      <c r="S12" s="211"/>
      <c r="T12" s="211"/>
      <c r="U12" s="211"/>
    </row>
    <row r="13" spans="2:21" x14ac:dyDescent="0.25">
      <c r="B13" s="270"/>
      <c r="C13" s="211"/>
      <c r="D13" s="211"/>
      <c r="E13" s="211"/>
      <c r="F13" s="211"/>
      <c r="G13" s="211"/>
      <c r="H13" s="211"/>
      <c r="I13" s="211"/>
      <c r="J13" s="211"/>
      <c r="K13" s="211"/>
      <c r="L13" s="211"/>
      <c r="M13" s="211"/>
      <c r="N13" s="211"/>
      <c r="O13" s="211"/>
      <c r="P13" s="211"/>
      <c r="Q13" s="211"/>
      <c r="R13" s="211"/>
      <c r="S13" s="211"/>
      <c r="T13" s="211"/>
      <c r="U13" s="211"/>
    </row>
    <row r="14" spans="2:21" x14ac:dyDescent="0.25">
      <c r="B14" s="270" t="s">
        <v>154</v>
      </c>
      <c r="C14" s="273" t="s">
        <v>412</v>
      </c>
      <c r="D14" s="273"/>
      <c r="E14" s="273"/>
      <c r="F14" s="273"/>
      <c r="G14" s="211"/>
      <c r="H14" s="211"/>
      <c r="I14" s="211"/>
      <c r="J14" s="211"/>
      <c r="K14" s="211"/>
      <c r="L14" s="211"/>
      <c r="M14" s="211"/>
      <c r="N14" s="211"/>
      <c r="O14" s="211"/>
      <c r="P14" s="211"/>
      <c r="Q14" s="211"/>
      <c r="R14" s="211"/>
      <c r="S14" s="211"/>
      <c r="T14" s="211"/>
      <c r="U14" s="211"/>
    </row>
    <row r="15" spans="2:21" x14ac:dyDescent="0.25">
      <c r="B15" s="270"/>
      <c r="C15" s="274" t="s">
        <v>277</v>
      </c>
      <c r="D15" s="211"/>
      <c r="E15" s="211"/>
      <c r="F15" s="211"/>
      <c r="G15" s="211"/>
      <c r="H15" s="211"/>
      <c r="I15" s="211"/>
      <c r="J15" s="211"/>
      <c r="K15" s="211"/>
      <c r="L15" s="211"/>
      <c r="M15" s="211"/>
      <c r="N15" s="211"/>
      <c r="O15" s="211"/>
      <c r="P15" s="211"/>
      <c r="Q15" s="211"/>
      <c r="R15" s="211"/>
      <c r="S15" s="211"/>
      <c r="T15" s="211"/>
      <c r="U15" s="211"/>
    </row>
    <row r="16" spans="2:21" x14ac:dyDescent="0.25">
      <c r="B16" s="270"/>
      <c r="C16" s="274" t="s">
        <v>576</v>
      </c>
      <c r="D16" s="211"/>
      <c r="E16" s="211"/>
      <c r="F16" s="211"/>
      <c r="G16" s="211"/>
      <c r="H16" s="211"/>
      <c r="I16" s="211"/>
      <c r="J16" s="211"/>
      <c r="K16" s="211"/>
      <c r="L16" s="211"/>
      <c r="M16" s="211"/>
      <c r="N16" s="211"/>
      <c r="O16" s="211"/>
      <c r="P16" s="211"/>
      <c r="Q16" s="211"/>
      <c r="R16" s="211"/>
      <c r="S16" s="211"/>
      <c r="T16" s="211"/>
      <c r="U16" s="211"/>
    </row>
    <row r="17" spans="2:21" x14ac:dyDescent="0.25">
      <c r="B17" s="270"/>
      <c r="C17" s="274" t="s">
        <v>575</v>
      </c>
      <c r="D17" s="211"/>
      <c r="E17" s="211"/>
      <c r="F17" s="211"/>
      <c r="G17" s="211"/>
      <c r="H17" s="211"/>
      <c r="I17" s="211"/>
      <c r="J17" s="211"/>
      <c r="K17" s="211"/>
      <c r="L17" s="211"/>
      <c r="M17" s="211"/>
      <c r="N17" s="211"/>
      <c r="O17" s="211"/>
      <c r="P17" s="211"/>
      <c r="Q17" s="211"/>
      <c r="R17" s="211"/>
      <c r="S17" s="211"/>
      <c r="T17" s="211"/>
      <c r="U17" s="211"/>
    </row>
    <row r="18" spans="2:21" x14ac:dyDescent="0.25">
      <c r="B18" s="270"/>
      <c r="C18" s="274" t="s">
        <v>577</v>
      </c>
      <c r="D18" s="211"/>
      <c r="E18" s="211"/>
      <c r="F18" s="211"/>
      <c r="G18" s="211"/>
      <c r="H18" s="211"/>
      <c r="I18" s="211"/>
      <c r="J18" s="211"/>
      <c r="K18" s="211"/>
      <c r="L18" s="211"/>
      <c r="M18" s="211"/>
      <c r="N18" s="211"/>
      <c r="O18" s="211"/>
      <c r="P18" s="211"/>
      <c r="Q18" s="211"/>
      <c r="R18" s="211"/>
      <c r="S18" s="211"/>
      <c r="T18" s="211"/>
      <c r="U18" s="211"/>
    </row>
    <row r="19" spans="2:21" x14ac:dyDescent="0.25">
      <c r="B19" s="270"/>
      <c r="C19" s="274" t="s">
        <v>578</v>
      </c>
      <c r="D19" s="211"/>
      <c r="E19" s="211"/>
      <c r="F19" s="211"/>
      <c r="G19" s="211"/>
      <c r="H19" s="211"/>
      <c r="I19" s="211"/>
      <c r="J19" s="211"/>
      <c r="K19" s="211"/>
      <c r="L19" s="211"/>
      <c r="M19" s="211"/>
      <c r="N19" s="211"/>
      <c r="O19" s="211"/>
      <c r="P19" s="211"/>
      <c r="Q19" s="211"/>
      <c r="R19" s="211"/>
      <c r="S19" s="211"/>
      <c r="T19" s="211"/>
      <c r="U19" s="211"/>
    </row>
    <row r="20" spans="2:21" x14ac:dyDescent="0.25">
      <c r="B20" s="270"/>
      <c r="C20" s="274" t="s">
        <v>579</v>
      </c>
      <c r="D20" s="211"/>
      <c r="E20" s="211"/>
      <c r="F20" s="211"/>
      <c r="G20" s="211"/>
      <c r="H20" s="211"/>
      <c r="I20" s="211"/>
      <c r="J20" s="211"/>
      <c r="K20" s="211"/>
      <c r="L20" s="211"/>
      <c r="M20" s="211"/>
      <c r="N20" s="211"/>
      <c r="O20" s="211"/>
      <c r="P20" s="211"/>
      <c r="Q20" s="211"/>
      <c r="R20" s="211"/>
      <c r="S20" s="211"/>
      <c r="T20" s="211"/>
      <c r="U20" s="211"/>
    </row>
    <row r="21" spans="2:21" x14ac:dyDescent="0.25">
      <c r="B21" s="270"/>
      <c r="C21" s="274" t="s">
        <v>580</v>
      </c>
      <c r="D21" s="211"/>
      <c r="E21" s="211"/>
      <c r="F21" s="211"/>
      <c r="G21" s="211"/>
      <c r="H21" s="211"/>
      <c r="I21" s="211"/>
      <c r="J21" s="211"/>
      <c r="K21" s="211"/>
      <c r="L21" s="211"/>
      <c r="M21" s="211"/>
      <c r="N21" s="211"/>
      <c r="O21" s="211"/>
      <c r="P21" s="211"/>
      <c r="Q21" s="211"/>
      <c r="R21" s="211"/>
      <c r="S21" s="211"/>
      <c r="T21" s="211"/>
      <c r="U21" s="211"/>
    </row>
    <row r="22" spans="2:21" x14ac:dyDescent="0.25">
      <c r="B22" s="270"/>
      <c r="C22" s="211"/>
      <c r="D22" s="211"/>
      <c r="E22" s="211"/>
      <c r="F22" s="211"/>
      <c r="G22" s="211"/>
      <c r="H22" s="211"/>
      <c r="I22" s="211"/>
      <c r="J22" s="211"/>
      <c r="K22" s="211"/>
      <c r="L22" s="211"/>
      <c r="M22" s="211"/>
      <c r="N22" s="211"/>
      <c r="O22" s="211"/>
      <c r="P22" s="211"/>
      <c r="Q22" s="211"/>
      <c r="R22" s="211"/>
      <c r="S22" s="211"/>
      <c r="T22" s="211"/>
      <c r="U22" s="211"/>
    </row>
    <row r="23" spans="2:21" x14ac:dyDescent="0.25">
      <c r="B23" s="270" t="s">
        <v>155</v>
      </c>
      <c r="C23" s="211" t="s">
        <v>156</v>
      </c>
      <c r="D23" s="211"/>
      <c r="E23" s="211"/>
      <c r="F23" s="211"/>
      <c r="G23" s="211"/>
      <c r="H23" s="211"/>
      <c r="I23" s="211"/>
      <c r="J23" s="211"/>
      <c r="K23" s="211"/>
      <c r="L23" s="211"/>
      <c r="M23" s="211"/>
      <c r="N23" s="211"/>
      <c r="O23" s="211"/>
      <c r="P23" s="211"/>
      <c r="Q23" s="211"/>
      <c r="R23" s="211"/>
      <c r="S23" s="211"/>
      <c r="T23" s="211"/>
      <c r="U23" s="211"/>
    </row>
    <row r="24" spans="2:21" x14ac:dyDescent="0.25">
      <c r="B24" s="270"/>
      <c r="C24" s="274" t="s">
        <v>176</v>
      </c>
      <c r="D24" s="211"/>
      <c r="E24" s="211"/>
      <c r="F24" s="211"/>
      <c r="G24" s="211"/>
      <c r="H24" s="211"/>
      <c r="I24" s="211"/>
      <c r="J24" s="211"/>
      <c r="K24" s="211"/>
      <c r="L24" s="211"/>
      <c r="M24" s="275"/>
      <c r="N24" s="211"/>
      <c r="O24" s="211"/>
      <c r="P24" s="211"/>
      <c r="Q24" s="211"/>
      <c r="R24" s="211"/>
      <c r="S24" s="211"/>
      <c r="T24" s="211"/>
      <c r="U24" s="211"/>
    </row>
    <row r="25" spans="2:21" x14ac:dyDescent="0.25">
      <c r="B25" s="270"/>
      <c r="C25" s="274" t="s">
        <v>175</v>
      </c>
      <c r="D25" s="211"/>
      <c r="E25" s="211"/>
      <c r="F25" s="211"/>
      <c r="G25" s="211"/>
      <c r="H25" s="211"/>
      <c r="I25" s="211"/>
      <c r="J25" s="211"/>
      <c r="K25" s="211"/>
      <c r="L25" s="211"/>
      <c r="M25" s="211"/>
      <c r="N25" s="211"/>
      <c r="O25" s="211"/>
      <c r="P25" s="211"/>
      <c r="Q25" s="211"/>
      <c r="R25" s="211"/>
      <c r="S25" s="211"/>
      <c r="T25" s="211"/>
      <c r="U25" s="211"/>
    </row>
    <row r="26" spans="2:21" x14ac:dyDescent="0.25">
      <c r="B26" s="270"/>
      <c r="C26" s="211" t="s">
        <v>174</v>
      </c>
      <c r="D26" s="211"/>
      <c r="E26" s="211"/>
      <c r="F26" s="211"/>
      <c r="G26" s="211"/>
      <c r="H26" s="211"/>
      <c r="I26" s="211"/>
      <c r="J26" s="211"/>
      <c r="K26" s="211"/>
      <c r="L26" s="211"/>
      <c r="M26" s="211"/>
      <c r="N26" s="211"/>
      <c r="O26" s="211"/>
      <c r="P26" s="211"/>
      <c r="Q26" s="211"/>
      <c r="R26" s="211"/>
      <c r="S26" s="211"/>
      <c r="T26" s="211"/>
      <c r="U26" s="211"/>
    </row>
    <row r="27" spans="2:21" x14ac:dyDescent="0.25">
      <c r="B27" s="270"/>
      <c r="C27" s="274" t="s">
        <v>157</v>
      </c>
      <c r="D27" s="211"/>
      <c r="E27" s="211"/>
      <c r="F27" s="211"/>
      <c r="G27" s="211"/>
      <c r="H27" s="211"/>
      <c r="I27" s="211"/>
      <c r="J27" s="211"/>
      <c r="K27" s="211"/>
      <c r="L27" s="211"/>
      <c r="M27" s="211"/>
      <c r="N27" s="211"/>
      <c r="O27" s="211"/>
      <c r="P27" s="211"/>
      <c r="Q27" s="211"/>
      <c r="R27" s="211"/>
      <c r="S27" s="211"/>
      <c r="T27" s="211"/>
      <c r="U27" s="211"/>
    </row>
    <row r="28" spans="2:21" x14ac:dyDescent="0.25">
      <c r="B28" s="270"/>
      <c r="C28" s="211"/>
      <c r="D28" s="211"/>
      <c r="E28" s="211"/>
      <c r="F28" s="211"/>
      <c r="G28" s="211"/>
      <c r="H28" s="211"/>
      <c r="I28" s="211"/>
      <c r="J28" s="211"/>
      <c r="K28" s="211"/>
      <c r="L28" s="211"/>
      <c r="M28" s="211"/>
      <c r="N28" s="211"/>
      <c r="O28" s="211"/>
      <c r="P28" s="211"/>
      <c r="Q28" s="211"/>
      <c r="R28" s="211"/>
      <c r="S28" s="211"/>
      <c r="T28" s="211"/>
      <c r="U28" s="211"/>
    </row>
    <row r="29" spans="2:21" x14ac:dyDescent="0.25">
      <c r="B29" s="270" t="s">
        <v>158</v>
      </c>
      <c r="C29" s="211" t="s">
        <v>159</v>
      </c>
      <c r="D29" s="211"/>
      <c r="E29" s="211"/>
      <c r="F29" s="211"/>
      <c r="G29" s="211"/>
      <c r="H29" s="211"/>
      <c r="I29" s="211"/>
      <c r="J29" s="211"/>
      <c r="K29" s="211"/>
      <c r="L29" s="211"/>
      <c r="M29" s="211"/>
      <c r="N29" s="211"/>
      <c r="O29" s="211"/>
      <c r="P29" s="211"/>
      <c r="Q29" s="211"/>
      <c r="R29" s="211"/>
      <c r="S29" s="211"/>
      <c r="T29" s="211"/>
      <c r="U29" s="211"/>
    </row>
    <row r="30" spans="2:21" x14ac:dyDescent="0.25">
      <c r="B30" s="270"/>
      <c r="C30" s="211"/>
      <c r="D30" s="211"/>
      <c r="E30" s="211"/>
      <c r="F30" s="211"/>
      <c r="G30" s="211"/>
      <c r="H30" s="211"/>
      <c r="I30" s="211"/>
      <c r="J30" s="211"/>
      <c r="K30" s="211"/>
      <c r="L30" s="211"/>
      <c r="M30" s="211"/>
      <c r="N30" s="211"/>
      <c r="O30" s="211"/>
      <c r="P30" s="211"/>
      <c r="Q30" s="211"/>
      <c r="R30" s="211"/>
      <c r="S30" s="211"/>
      <c r="T30" s="211"/>
      <c r="U30" s="211"/>
    </row>
    <row r="31" spans="2:21" x14ac:dyDescent="0.25">
      <c r="B31" s="270"/>
      <c r="C31" s="211"/>
      <c r="D31" s="211"/>
      <c r="E31" s="211"/>
      <c r="F31" s="211"/>
      <c r="G31" s="211"/>
      <c r="H31" s="211"/>
      <c r="I31" s="211"/>
      <c r="J31" s="211"/>
      <c r="K31" s="211"/>
      <c r="L31" s="211"/>
      <c r="M31" s="211"/>
      <c r="N31" s="211"/>
      <c r="O31" s="211"/>
      <c r="P31" s="211"/>
      <c r="Q31" s="211"/>
      <c r="R31" s="211"/>
      <c r="S31" s="211"/>
      <c r="T31" s="211"/>
      <c r="U31" s="211"/>
    </row>
    <row r="32" spans="2:21" x14ac:dyDescent="0.25">
      <c r="B32" s="270"/>
      <c r="C32" s="211" t="s">
        <v>160</v>
      </c>
      <c r="D32" s="211"/>
      <c r="E32" s="211"/>
      <c r="F32" s="211"/>
      <c r="G32" s="211"/>
      <c r="H32" s="211"/>
      <c r="I32" s="217" t="s">
        <v>410</v>
      </c>
      <c r="J32" s="211"/>
      <c r="K32" s="365" t="s">
        <v>514</v>
      </c>
      <c r="L32" s="366"/>
      <c r="M32" s="366"/>
      <c r="N32" s="366"/>
      <c r="O32" s="366"/>
      <c r="P32" s="366"/>
      <c r="Q32" s="366"/>
      <c r="R32" s="366"/>
      <c r="S32" s="366"/>
      <c r="T32" s="367"/>
      <c r="U32" s="211"/>
    </row>
    <row r="33" spans="2:21" ht="14.4" x14ac:dyDescent="0.3">
      <c r="B33" s="270"/>
      <c r="C33" s="211"/>
      <c r="D33" s="211"/>
      <c r="E33" s="211"/>
      <c r="F33" s="211"/>
      <c r="G33" s="211"/>
      <c r="H33" s="211"/>
      <c r="I33" s="276" t="s">
        <v>161</v>
      </c>
      <c r="J33" s="211"/>
      <c r="K33" s="368"/>
      <c r="L33" s="369"/>
      <c r="M33" s="369"/>
      <c r="N33" s="369"/>
      <c r="O33" s="369"/>
      <c r="P33" s="369"/>
      <c r="Q33" s="369"/>
      <c r="R33" s="369"/>
      <c r="S33" s="369"/>
      <c r="T33" s="370"/>
      <c r="U33" s="211"/>
    </row>
    <row r="34" spans="2:21" x14ac:dyDescent="0.25">
      <c r="B34" s="270"/>
      <c r="C34" s="211"/>
      <c r="D34" s="211"/>
      <c r="E34" s="211"/>
      <c r="F34" s="211"/>
      <c r="G34" s="211"/>
      <c r="H34" s="211"/>
      <c r="I34" s="211"/>
      <c r="J34" s="211"/>
      <c r="K34" s="371"/>
      <c r="L34" s="372"/>
      <c r="M34" s="372"/>
      <c r="N34" s="372"/>
      <c r="O34" s="372"/>
      <c r="P34" s="372"/>
      <c r="Q34" s="372"/>
      <c r="R34" s="372"/>
      <c r="S34" s="372"/>
      <c r="T34" s="373"/>
      <c r="U34" s="211"/>
    </row>
    <row r="35" spans="2:21" x14ac:dyDescent="0.25">
      <c r="B35" s="270"/>
      <c r="C35" s="211"/>
      <c r="D35" s="211"/>
      <c r="E35" s="211"/>
      <c r="F35" s="211"/>
      <c r="G35" s="211"/>
      <c r="H35" s="211"/>
      <c r="I35" s="211"/>
      <c r="J35" s="211"/>
      <c r="K35" s="211"/>
      <c r="L35" s="211"/>
      <c r="M35" s="211"/>
      <c r="N35" s="211"/>
      <c r="O35" s="211"/>
      <c r="P35" s="211"/>
      <c r="Q35" s="211"/>
      <c r="R35" s="211"/>
      <c r="S35" s="211"/>
      <c r="T35" s="211"/>
      <c r="U35" s="211"/>
    </row>
    <row r="36" spans="2:21" x14ac:dyDescent="0.25">
      <c r="B36" s="270"/>
      <c r="C36" s="211" t="s">
        <v>583</v>
      </c>
      <c r="D36" s="211"/>
      <c r="E36" s="211"/>
      <c r="F36" s="211"/>
      <c r="G36" s="211"/>
      <c r="H36" s="211"/>
      <c r="I36" s="217" t="s">
        <v>584</v>
      </c>
      <c r="J36" s="211"/>
      <c r="K36" s="365" t="s">
        <v>585</v>
      </c>
      <c r="L36" s="366"/>
      <c r="M36" s="366"/>
      <c r="N36" s="366"/>
      <c r="O36" s="366"/>
      <c r="P36" s="366"/>
      <c r="Q36" s="366"/>
      <c r="R36" s="366"/>
      <c r="S36" s="366"/>
      <c r="T36" s="367"/>
      <c r="U36" s="211"/>
    </row>
    <row r="37" spans="2:21" ht="14.4" x14ac:dyDescent="0.3">
      <c r="B37" s="270"/>
      <c r="C37" s="211"/>
      <c r="D37" s="211"/>
      <c r="E37" s="211"/>
      <c r="F37" s="211"/>
      <c r="G37" s="211"/>
      <c r="H37" s="211"/>
      <c r="I37" s="276" t="s">
        <v>161</v>
      </c>
      <c r="J37" s="211"/>
      <c r="K37" s="368"/>
      <c r="L37" s="369"/>
      <c r="M37" s="369"/>
      <c r="N37" s="369"/>
      <c r="O37" s="369"/>
      <c r="P37" s="369"/>
      <c r="Q37" s="369"/>
      <c r="R37" s="369"/>
      <c r="S37" s="369"/>
      <c r="T37" s="370"/>
      <c r="U37" s="211"/>
    </row>
    <row r="38" spans="2:21" x14ac:dyDescent="0.25">
      <c r="B38" s="270"/>
      <c r="C38" s="211"/>
      <c r="D38" s="211"/>
      <c r="E38" s="211"/>
      <c r="F38" s="211"/>
      <c r="G38" s="211"/>
      <c r="H38" s="211"/>
      <c r="I38" s="211"/>
      <c r="J38" s="211"/>
      <c r="K38" s="371"/>
      <c r="L38" s="372"/>
      <c r="M38" s="372"/>
      <c r="N38" s="372"/>
      <c r="O38" s="372"/>
      <c r="P38" s="372"/>
      <c r="Q38" s="372"/>
      <c r="R38" s="372"/>
      <c r="S38" s="372"/>
      <c r="T38" s="373"/>
      <c r="U38" s="211"/>
    </row>
    <row r="39" spans="2:21" x14ac:dyDescent="0.25">
      <c r="B39" s="270"/>
      <c r="C39" s="211"/>
      <c r="D39" s="211"/>
      <c r="E39" s="211"/>
      <c r="F39" s="211"/>
      <c r="G39" s="211"/>
      <c r="H39" s="211"/>
      <c r="I39" s="211"/>
      <c r="J39" s="211"/>
      <c r="K39" s="211"/>
      <c r="L39" s="211"/>
      <c r="M39" s="211"/>
      <c r="N39" s="211"/>
      <c r="O39" s="211"/>
      <c r="P39" s="211"/>
      <c r="Q39" s="211"/>
      <c r="R39" s="211"/>
      <c r="S39" s="211"/>
      <c r="T39" s="211"/>
      <c r="U39" s="211"/>
    </row>
    <row r="40" spans="2:21" ht="13.8" customHeight="1" x14ac:dyDescent="0.25">
      <c r="B40" s="270"/>
      <c r="C40" s="211" t="s">
        <v>162</v>
      </c>
      <c r="D40" s="211"/>
      <c r="E40" s="211"/>
      <c r="F40" s="211"/>
      <c r="G40" s="211"/>
      <c r="H40" s="211"/>
      <c r="I40" s="217" t="s">
        <v>586</v>
      </c>
      <c r="J40" s="211"/>
      <c r="K40" s="374" t="s">
        <v>587</v>
      </c>
      <c r="L40" s="375"/>
      <c r="M40" s="375"/>
      <c r="N40" s="375"/>
      <c r="O40" s="375"/>
      <c r="P40" s="375"/>
      <c r="Q40" s="375"/>
      <c r="R40" s="375"/>
      <c r="S40" s="375"/>
      <c r="T40" s="376"/>
      <c r="U40" s="211"/>
    </row>
    <row r="41" spans="2:21" ht="14.4" x14ac:dyDescent="0.3">
      <c r="B41" s="270"/>
      <c r="C41" s="211"/>
      <c r="D41" s="211"/>
      <c r="E41" s="211"/>
      <c r="F41" s="211"/>
      <c r="G41" s="211"/>
      <c r="H41" s="211"/>
      <c r="I41" s="276" t="s">
        <v>161</v>
      </c>
      <c r="J41" s="211"/>
      <c r="K41" s="377"/>
      <c r="L41" s="378"/>
      <c r="M41" s="378"/>
      <c r="N41" s="378"/>
      <c r="O41" s="378"/>
      <c r="P41" s="378"/>
      <c r="Q41" s="378"/>
      <c r="R41" s="378"/>
      <c r="S41" s="378"/>
      <c r="T41" s="379"/>
      <c r="U41" s="211"/>
    </row>
    <row r="42" spans="2:21" x14ac:dyDescent="0.25">
      <c r="B42" s="270"/>
      <c r="C42" s="211"/>
      <c r="D42" s="211"/>
      <c r="E42" s="211"/>
      <c r="F42" s="211"/>
      <c r="G42" s="211"/>
      <c r="H42" s="211"/>
      <c r="I42" s="211"/>
      <c r="J42" s="211"/>
      <c r="K42" s="211"/>
      <c r="L42" s="211"/>
      <c r="M42" s="211"/>
      <c r="N42" s="211"/>
      <c r="O42" s="211"/>
      <c r="P42" s="211"/>
      <c r="Q42" s="211"/>
      <c r="R42" s="211"/>
      <c r="S42" s="211"/>
      <c r="T42" s="211"/>
      <c r="U42" s="211"/>
    </row>
    <row r="43" spans="2:21" x14ac:dyDescent="0.25">
      <c r="B43" s="270"/>
      <c r="C43" s="211" t="s">
        <v>164</v>
      </c>
      <c r="D43" s="211"/>
      <c r="E43" s="211"/>
      <c r="F43" s="211"/>
      <c r="G43" s="211"/>
      <c r="H43" s="211"/>
      <c r="I43" s="217" t="s">
        <v>588</v>
      </c>
      <c r="J43" s="211"/>
      <c r="K43" s="374" t="s">
        <v>589</v>
      </c>
      <c r="L43" s="375"/>
      <c r="M43" s="375"/>
      <c r="N43" s="375"/>
      <c r="O43" s="375"/>
      <c r="P43" s="375"/>
      <c r="Q43" s="375"/>
      <c r="R43" s="375"/>
      <c r="S43" s="375"/>
      <c r="T43" s="376"/>
      <c r="U43" s="211"/>
    </row>
    <row r="44" spans="2:21" ht="14.4" x14ac:dyDescent="0.3">
      <c r="B44" s="270"/>
      <c r="C44" s="211" t="s">
        <v>165</v>
      </c>
      <c r="D44" s="211"/>
      <c r="E44" s="211"/>
      <c r="F44" s="211"/>
      <c r="G44" s="211"/>
      <c r="H44" s="211"/>
      <c r="I44" s="276" t="s">
        <v>161</v>
      </c>
      <c r="J44" s="211"/>
      <c r="K44" s="377"/>
      <c r="L44" s="378"/>
      <c r="M44" s="378"/>
      <c r="N44" s="378"/>
      <c r="O44" s="378"/>
      <c r="P44" s="378"/>
      <c r="Q44" s="378"/>
      <c r="R44" s="378"/>
      <c r="S44" s="378"/>
      <c r="T44" s="379"/>
      <c r="U44" s="211"/>
    </row>
    <row r="45" spans="2:21" x14ac:dyDescent="0.25">
      <c r="B45" s="270"/>
      <c r="C45" s="211"/>
      <c r="D45" s="211"/>
      <c r="E45" s="211"/>
      <c r="F45" s="211"/>
      <c r="G45" s="211"/>
      <c r="H45" s="211"/>
      <c r="I45" s="211"/>
      <c r="J45" s="211"/>
      <c r="K45" s="211"/>
      <c r="L45" s="211"/>
      <c r="M45" s="211"/>
      <c r="N45" s="211"/>
      <c r="O45" s="211"/>
      <c r="P45" s="211"/>
      <c r="Q45" s="211"/>
      <c r="R45" s="211"/>
      <c r="S45" s="211"/>
      <c r="T45" s="211"/>
      <c r="U45" s="211"/>
    </row>
    <row r="46" spans="2:21" x14ac:dyDescent="0.25">
      <c r="B46" s="270"/>
      <c r="C46" s="211"/>
      <c r="D46" s="211"/>
      <c r="E46" s="211"/>
      <c r="F46" s="211"/>
      <c r="G46" s="211"/>
      <c r="H46" s="211"/>
      <c r="I46" s="211"/>
      <c r="J46" s="211"/>
      <c r="K46" s="211"/>
      <c r="L46" s="211"/>
      <c r="M46" s="211"/>
      <c r="N46" s="211"/>
      <c r="O46" s="211"/>
      <c r="P46" s="211"/>
      <c r="Q46" s="211"/>
      <c r="R46" s="211"/>
      <c r="S46" s="211"/>
      <c r="T46" s="211"/>
      <c r="U46" s="211"/>
    </row>
    <row r="47" spans="2:21" x14ac:dyDescent="0.25">
      <c r="B47" s="270"/>
      <c r="C47" s="211" t="s">
        <v>166</v>
      </c>
      <c r="D47" s="211"/>
      <c r="E47" s="211"/>
      <c r="F47" s="211"/>
      <c r="G47" s="211"/>
      <c r="H47" s="211"/>
      <c r="I47" s="217" t="s">
        <v>590</v>
      </c>
      <c r="J47" s="211"/>
      <c r="K47" s="374" t="s">
        <v>167</v>
      </c>
      <c r="L47" s="375"/>
      <c r="M47" s="375"/>
      <c r="N47" s="375"/>
      <c r="O47" s="375"/>
      <c r="P47" s="375"/>
      <c r="Q47" s="375"/>
      <c r="R47" s="375"/>
      <c r="S47" s="375"/>
      <c r="T47" s="376"/>
      <c r="U47" s="211"/>
    </row>
    <row r="48" spans="2:21" ht="14.4" x14ac:dyDescent="0.3">
      <c r="B48" s="270"/>
      <c r="C48" s="211"/>
      <c r="D48" s="211"/>
      <c r="E48" s="211"/>
      <c r="F48" s="211"/>
      <c r="G48" s="211"/>
      <c r="H48" s="211"/>
      <c r="I48" s="276" t="s">
        <v>161</v>
      </c>
      <c r="J48" s="211"/>
      <c r="K48" s="377"/>
      <c r="L48" s="378"/>
      <c r="M48" s="378"/>
      <c r="N48" s="378"/>
      <c r="O48" s="378"/>
      <c r="P48" s="378"/>
      <c r="Q48" s="378"/>
      <c r="R48" s="378"/>
      <c r="S48" s="378"/>
      <c r="T48" s="379"/>
      <c r="U48" s="211"/>
    </row>
    <row r="49" spans="2:21" x14ac:dyDescent="0.25">
      <c r="B49" s="270"/>
      <c r="C49" s="211"/>
      <c r="D49" s="211"/>
      <c r="E49" s="211"/>
      <c r="F49" s="211"/>
      <c r="G49" s="211"/>
      <c r="H49" s="211"/>
      <c r="I49" s="211"/>
      <c r="J49" s="211"/>
      <c r="K49" s="211"/>
      <c r="L49" s="211"/>
      <c r="M49" s="211"/>
      <c r="N49" s="211"/>
      <c r="O49" s="211"/>
      <c r="P49" s="211"/>
      <c r="Q49" s="211"/>
      <c r="R49" s="211"/>
      <c r="S49" s="211"/>
      <c r="T49" s="211"/>
      <c r="U49" s="211"/>
    </row>
    <row r="50" spans="2:21" ht="13.8" customHeight="1" x14ac:dyDescent="0.25">
      <c r="B50" s="270"/>
      <c r="C50" s="211" t="s">
        <v>168</v>
      </c>
      <c r="D50" s="211"/>
      <c r="E50" s="211"/>
      <c r="F50" s="211"/>
      <c r="G50" s="211"/>
      <c r="H50" s="211"/>
      <c r="I50" s="217" t="s">
        <v>591</v>
      </c>
      <c r="J50" s="211"/>
      <c r="K50" s="374" t="s">
        <v>278</v>
      </c>
      <c r="L50" s="375"/>
      <c r="M50" s="375"/>
      <c r="N50" s="375"/>
      <c r="O50" s="375"/>
      <c r="P50" s="375"/>
      <c r="Q50" s="375"/>
      <c r="R50" s="375"/>
      <c r="S50" s="375"/>
      <c r="T50" s="376"/>
      <c r="U50" s="211"/>
    </row>
    <row r="51" spans="2:21" ht="22.2" customHeight="1" x14ac:dyDescent="0.3">
      <c r="B51" s="270"/>
      <c r="C51" s="211"/>
      <c r="D51" s="211"/>
      <c r="E51" s="211"/>
      <c r="F51" s="211"/>
      <c r="G51" s="211"/>
      <c r="H51" s="211"/>
      <c r="I51" s="276" t="s">
        <v>161</v>
      </c>
      <c r="J51" s="211"/>
      <c r="K51" s="380"/>
      <c r="L51" s="381"/>
      <c r="M51" s="381"/>
      <c r="N51" s="381"/>
      <c r="O51" s="381"/>
      <c r="P51" s="381"/>
      <c r="Q51" s="381"/>
      <c r="R51" s="381"/>
      <c r="S51" s="381"/>
      <c r="T51" s="382"/>
      <c r="U51" s="211"/>
    </row>
    <row r="52" spans="2:21" ht="24.6" customHeight="1" x14ac:dyDescent="0.25">
      <c r="B52" s="270"/>
      <c r="C52" s="211"/>
      <c r="D52" s="211"/>
      <c r="E52" s="211"/>
      <c r="F52" s="211"/>
      <c r="G52" s="211"/>
      <c r="H52" s="211"/>
      <c r="I52" s="211"/>
      <c r="J52" s="211"/>
      <c r="K52" s="377"/>
      <c r="L52" s="378"/>
      <c r="M52" s="378"/>
      <c r="N52" s="378"/>
      <c r="O52" s="378"/>
      <c r="P52" s="378"/>
      <c r="Q52" s="378"/>
      <c r="R52" s="378"/>
      <c r="S52" s="378"/>
      <c r="T52" s="379"/>
      <c r="U52" s="211"/>
    </row>
    <row r="53" spans="2:21" x14ac:dyDescent="0.25">
      <c r="B53" s="270"/>
      <c r="C53" s="211"/>
      <c r="D53" s="211"/>
      <c r="E53" s="211"/>
      <c r="F53" s="211"/>
      <c r="G53" s="211"/>
      <c r="H53" s="211"/>
      <c r="I53" s="211"/>
      <c r="J53" s="211"/>
      <c r="K53" s="211"/>
      <c r="L53" s="211"/>
      <c r="M53" s="211"/>
      <c r="N53" s="211"/>
      <c r="O53" s="211"/>
      <c r="P53" s="211"/>
      <c r="Q53" s="211"/>
      <c r="R53" s="211"/>
      <c r="S53" s="211"/>
      <c r="T53" s="211"/>
      <c r="U53" s="211"/>
    </row>
    <row r="54" spans="2:21" x14ac:dyDescent="0.25">
      <c r="B54" s="270"/>
      <c r="C54" s="211" t="s">
        <v>169</v>
      </c>
      <c r="D54" s="211"/>
      <c r="E54" s="211"/>
      <c r="F54" s="211"/>
      <c r="G54" s="211"/>
      <c r="H54" s="211"/>
      <c r="I54" s="217" t="s">
        <v>592</v>
      </c>
      <c r="J54" s="211"/>
      <c r="K54" s="374" t="s">
        <v>411</v>
      </c>
      <c r="L54" s="375"/>
      <c r="M54" s="375"/>
      <c r="N54" s="375"/>
      <c r="O54" s="375"/>
      <c r="P54" s="375"/>
      <c r="Q54" s="375"/>
      <c r="R54" s="375"/>
      <c r="S54" s="375"/>
      <c r="T54" s="376"/>
      <c r="U54" s="211"/>
    </row>
    <row r="55" spans="2:21" ht="14.4" x14ac:dyDescent="0.3">
      <c r="B55" s="270"/>
      <c r="C55" s="211"/>
      <c r="D55" s="211"/>
      <c r="E55" s="211"/>
      <c r="F55" s="211"/>
      <c r="G55" s="211"/>
      <c r="H55" s="211"/>
      <c r="I55" s="276" t="s">
        <v>161</v>
      </c>
      <c r="J55" s="211"/>
      <c r="K55" s="380"/>
      <c r="L55" s="381"/>
      <c r="M55" s="381"/>
      <c r="N55" s="381"/>
      <c r="O55" s="381"/>
      <c r="P55" s="381"/>
      <c r="Q55" s="381"/>
      <c r="R55" s="381"/>
      <c r="S55" s="381"/>
      <c r="T55" s="382"/>
      <c r="U55" s="211"/>
    </row>
    <row r="56" spans="2:21" x14ac:dyDescent="0.25">
      <c r="B56" s="270"/>
      <c r="C56" s="211"/>
      <c r="D56" s="211"/>
      <c r="E56" s="211"/>
      <c r="F56" s="211"/>
      <c r="G56" s="211"/>
      <c r="H56" s="211"/>
      <c r="I56" s="211"/>
      <c r="J56" s="211"/>
      <c r="K56" s="380"/>
      <c r="L56" s="381"/>
      <c r="M56" s="381"/>
      <c r="N56" s="381"/>
      <c r="O56" s="381"/>
      <c r="P56" s="381"/>
      <c r="Q56" s="381"/>
      <c r="R56" s="381"/>
      <c r="S56" s="381"/>
      <c r="T56" s="382"/>
      <c r="U56" s="211"/>
    </row>
    <row r="57" spans="2:21" x14ac:dyDescent="0.25">
      <c r="B57" s="270"/>
      <c r="C57" s="211"/>
      <c r="D57" s="211"/>
      <c r="E57" s="211"/>
      <c r="F57" s="211"/>
      <c r="G57" s="211"/>
      <c r="H57" s="211"/>
      <c r="I57" s="211"/>
      <c r="J57" s="211"/>
      <c r="K57" s="377"/>
      <c r="L57" s="378"/>
      <c r="M57" s="378"/>
      <c r="N57" s="378"/>
      <c r="O57" s="378"/>
      <c r="P57" s="378"/>
      <c r="Q57" s="378"/>
      <c r="R57" s="378"/>
      <c r="S57" s="378"/>
      <c r="T57" s="379"/>
      <c r="U57" s="211"/>
    </row>
    <row r="58" spans="2:21" x14ac:dyDescent="0.25">
      <c r="B58" s="270"/>
      <c r="C58" s="211"/>
      <c r="D58" s="211"/>
      <c r="E58" s="211"/>
      <c r="F58" s="211"/>
      <c r="G58" s="211"/>
      <c r="H58" s="211"/>
      <c r="I58" s="211"/>
      <c r="J58" s="211"/>
      <c r="K58" s="211"/>
      <c r="L58" s="211"/>
      <c r="M58" s="211"/>
      <c r="N58" s="211"/>
      <c r="O58" s="211"/>
      <c r="P58" s="211"/>
      <c r="Q58" s="211"/>
      <c r="R58" s="211"/>
      <c r="S58" s="211"/>
      <c r="T58" s="211"/>
      <c r="U58" s="211"/>
    </row>
    <row r="59" spans="2:21" ht="13.8" customHeight="1" x14ac:dyDescent="0.25">
      <c r="B59" s="270"/>
      <c r="C59" s="211" t="s">
        <v>248</v>
      </c>
      <c r="D59" s="211"/>
      <c r="E59" s="211"/>
      <c r="F59" s="211"/>
      <c r="G59" s="211"/>
      <c r="H59" s="211"/>
      <c r="I59" s="217" t="s">
        <v>593</v>
      </c>
      <c r="J59" s="211"/>
      <c r="K59" s="361" t="s">
        <v>279</v>
      </c>
      <c r="L59" s="361"/>
      <c r="M59" s="361"/>
      <c r="N59" s="361"/>
      <c r="O59" s="361"/>
      <c r="P59" s="361"/>
      <c r="Q59" s="361"/>
      <c r="R59" s="361"/>
      <c r="S59" s="361"/>
      <c r="T59" s="361"/>
      <c r="U59" s="211"/>
    </row>
    <row r="60" spans="2:21" ht="14.4" x14ac:dyDescent="0.3">
      <c r="B60" s="270"/>
      <c r="C60" s="211"/>
      <c r="D60" s="211"/>
      <c r="E60" s="211"/>
      <c r="F60" s="211"/>
      <c r="G60" s="211"/>
      <c r="H60" s="211"/>
      <c r="I60" s="276" t="s">
        <v>161</v>
      </c>
      <c r="J60" s="211"/>
      <c r="K60" s="361"/>
      <c r="L60" s="361"/>
      <c r="M60" s="361"/>
      <c r="N60" s="361"/>
      <c r="O60" s="361"/>
      <c r="P60" s="361"/>
      <c r="Q60" s="361"/>
      <c r="R60" s="361"/>
      <c r="S60" s="361"/>
      <c r="T60" s="361"/>
      <c r="U60" s="211"/>
    </row>
    <row r="61" spans="2:21" x14ac:dyDescent="0.25">
      <c r="B61" s="270"/>
      <c r="C61" s="211"/>
      <c r="D61" s="211"/>
      <c r="E61" s="211"/>
      <c r="F61" s="211"/>
      <c r="G61" s="211"/>
      <c r="H61" s="211"/>
      <c r="I61" s="211"/>
      <c r="J61" s="211"/>
      <c r="K61" s="211"/>
      <c r="L61" s="211"/>
      <c r="M61" s="211"/>
      <c r="N61" s="211"/>
      <c r="O61" s="211"/>
      <c r="P61" s="211"/>
      <c r="Q61" s="211"/>
      <c r="R61" s="211"/>
      <c r="S61" s="211"/>
      <c r="T61" s="211"/>
      <c r="U61" s="211"/>
    </row>
    <row r="62" spans="2:21" ht="14.4" x14ac:dyDescent="0.3">
      <c r="B62" s="270"/>
      <c r="C62" s="211" t="s">
        <v>170</v>
      </c>
      <c r="D62" s="211"/>
      <c r="E62" s="211"/>
      <c r="F62" s="211"/>
      <c r="G62" s="211"/>
      <c r="H62" s="211"/>
      <c r="I62" s="276" t="s">
        <v>571</v>
      </c>
      <c r="J62" s="211"/>
      <c r="K62" s="374" t="s">
        <v>280</v>
      </c>
      <c r="L62" s="375"/>
      <c r="M62" s="375"/>
      <c r="N62" s="375"/>
      <c r="O62" s="375"/>
      <c r="P62" s="375"/>
      <c r="Q62" s="375"/>
      <c r="R62" s="375"/>
      <c r="S62" s="375"/>
      <c r="T62" s="376"/>
      <c r="U62" s="211"/>
    </row>
    <row r="63" spans="2:21" x14ac:dyDescent="0.25">
      <c r="B63" s="270"/>
      <c r="C63" s="211"/>
      <c r="D63" s="211"/>
      <c r="E63" s="211"/>
      <c r="F63" s="211"/>
      <c r="G63" s="211"/>
      <c r="H63" s="211"/>
      <c r="I63" s="211"/>
      <c r="J63" s="211"/>
      <c r="K63" s="377"/>
      <c r="L63" s="378"/>
      <c r="M63" s="378"/>
      <c r="N63" s="378"/>
      <c r="O63" s="378"/>
      <c r="P63" s="378"/>
      <c r="Q63" s="378"/>
      <c r="R63" s="378"/>
      <c r="S63" s="378"/>
      <c r="T63" s="379"/>
      <c r="U63" s="211"/>
    </row>
    <row r="64" spans="2:21" x14ac:dyDescent="0.25">
      <c r="B64" s="270"/>
      <c r="C64" s="211"/>
      <c r="D64" s="211"/>
      <c r="E64" s="211"/>
      <c r="F64" s="211"/>
      <c r="G64" s="211"/>
      <c r="H64" s="211"/>
      <c r="I64" s="211"/>
      <c r="J64" s="211"/>
      <c r="K64" s="211"/>
      <c r="L64" s="211"/>
      <c r="M64" s="211"/>
      <c r="N64" s="211"/>
      <c r="O64" s="211"/>
      <c r="P64" s="211"/>
      <c r="Q64" s="211"/>
      <c r="R64" s="211"/>
      <c r="S64" s="211"/>
      <c r="T64" s="211"/>
      <c r="U64" s="211"/>
    </row>
    <row r="65" spans="2:21" ht="23.4" customHeight="1" x14ac:dyDescent="0.25">
      <c r="B65" s="270"/>
      <c r="C65" s="211" t="s">
        <v>281</v>
      </c>
      <c r="D65" s="211"/>
      <c r="E65" s="211"/>
      <c r="F65" s="211"/>
      <c r="G65" s="211"/>
      <c r="H65" s="211"/>
      <c r="I65" s="217" t="s">
        <v>568</v>
      </c>
      <c r="J65" s="211"/>
      <c r="K65" s="361" t="s">
        <v>569</v>
      </c>
      <c r="L65" s="361"/>
      <c r="M65" s="361"/>
      <c r="N65" s="361"/>
      <c r="O65" s="361"/>
      <c r="P65" s="361"/>
      <c r="Q65" s="361"/>
      <c r="R65" s="361"/>
      <c r="S65" s="361"/>
      <c r="T65" s="361"/>
      <c r="U65" s="211"/>
    </row>
    <row r="66" spans="2:21" ht="34.799999999999997" customHeight="1" x14ac:dyDescent="0.3">
      <c r="B66" s="270"/>
      <c r="C66" s="211"/>
      <c r="D66" s="211"/>
      <c r="E66" s="211"/>
      <c r="F66" s="211"/>
      <c r="G66" s="211"/>
      <c r="H66" s="211"/>
      <c r="I66" s="276" t="s">
        <v>570</v>
      </c>
      <c r="J66" s="211"/>
      <c r="K66" s="361"/>
      <c r="L66" s="361"/>
      <c r="M66" s="361"/>
      <c r="N66" s="361"/>
      <c r="O66" s="361"/>
      <c r="P66" s="361"/>
      <c r="Q66" s="361"/>
      <c r="R66" s="361"/>
      <c r="S66" s="361"/>
      <c r="T66" s="361"/>
      <c r="U66" s="211"/>
    </row>
    <row r="67" spans="2:21" ht="15.6" customHeight="1" x14ac:dyDescent="0.25">
      <c r="B67" s="270"/>
      <c r="C67" s="211"/>
      <c r="D67" s="211"/>
      <c r="E67" s="211"/>
      <c r="F67" s="211"/>
      <c r="G67" s="211"/>
      <c r="H67" s="211"/>
      <c r="I67" s="211"/>
      <c r="J67" s="211"/>
      <c r="K67" s="277"/>
      <c r="L67" s="277"/>
      <c r="M67" s="277"/>
      <c r="N67" s="277"/>
      <c r="O67" s="277"/>
      <c r="P67" s="277"/>
      <c r="Q67" s="277"/>
      <c r="R67" s="277"/>
      <c r="S67" s="277"/>
      <c r="T67" s="277"/>
      <c r="U67" s="211"/>
    </row>
    <row r="68" spans="2:21" x14ac:dyDescent="0.25">
      <c r="B68" s="211"/>
      <c r="C68" s="211"/>
      <c r="D68" s="211"/>
      <c r="E68" s="211"/>
      <c r="F68" s="211"/>
      <c r="G68" s="211"/>
      <c r="H68" s="211"/>
      <c r="I68" s="211"/>
      <c r="J68" s="211"/>
      <c r="K68" s="211"/>
      <c r="L68" s="211"/>
      <c r="M68" s="211"/>
      <c r="N68" s="211"/>
      <c r="O68" s="211"/>
      <c r="P68" s="211"/>
      <c r="Q68" s="211"/>
      <c r="R68" s="211"/>
      <c r="S68" s="211"/>
      <c r="T68" s="211"/>
      <c r="U68" s="211"/>
    </row>
    <row r="69" spans="2:21" ht="13.8" customHeight="1" x14ac:dyDescent="0.25">
      <c r="B69" s="211"/>
      <c r="C69" s="211" t="s">
        <v>282</v>
      </c>
      <c r="D69" s="211"/>
      <c r="E69" s="211"/>
      <c r="F69" s="211"/>
      <c r="G69" s="211"/>
      <c r="H69" s="211"/>
      <c r="I69" s="217" t="s">
        <v>572</v>
      </c>
      <c r="J69" s="211"/>
      <c r="K69" s="361" t="s">
        <v>573</v>
      </c>
      <c r="L69" s="361"/>
      <c r="M69" s="361"/>
      <c r="N69" s="361"/>
      <c r="O69" s="361"/>
      <c r="P69" s="361"/>
      <c r="Q69" s="361"/>
      <c r="R69" s="361"/>
      <c r="S69" s="361"/>
      <c r="T69" s="361"/>
      <c r="U69" s="211"/>
    </row>
    <row r="70" spans="2:21" ht="14.4" x14ac:dyDescent="0.3">
      <c r="B70" s="211"/>
      <c r="C70" s="211"/>
      <c r="D70" s="211"/>
      <c r="E70" s="211"/>
      <c r="F70" s="211"/>
      <c r="G70" s="211"/>
      <c r="H70" s="211"/>
      <c r="I70" s="276" t="s">
        <v>570</v>
      </c>
      <c r="J70" s="211"/>
      <c r="K70" s="361"/>
      <c r="L70" s="361"/>
      <c r="M70" s="361"/>
      <c r="N70" s="361"/>
      <c r="O70" s="361"/>
      <c r="P70" s="361"/>
      <c r="Q70" s="361"/>
      <c r="R70" s="361"/>
      <c r="S70" s="361"/>
      <c r="T70" s="361"/>
      <c r="U70" s="211"/>
    </row>
    <row r="71" spans="2:21" x14ac:dyDescent="0.25">
      <c r="B71" s="211"/>
      <c r="C71" s="211"/>
      <c r="D71" s="211"/>
      <c r="E71" s="211"/>
      <c r="F71" s="211"/>
      <c r="G71" s="211"/>
      <c r="H71" s="211"/>
      <c r="I71" s="211"/>
      <c r="J71" s="211"/>
      <c r="K71" s="361"/>
      <c r="L71" s="361"/>
      <c r="M71" s="361"/>
      <c r="N71" s="361"/>
      <c r="O71" s="361"/>
      <c r="P71" s="361"/>
      <c r="Q71" s="361"/>
      <c r="R71" s="361"/>
      <c r="S71" s="361"/>
      <c r="T71" s="361"/>
      <c r="U71" s="211"/>
    </row>
    <row r="72" spans="2:21" ht="24" customHeight="1" x14ac:dyDescent="0.25">
      <c r="B72" s="211"/>
      <c r="C72" s="211"/>
      <c r="D72" s="211"/>
      <c r="E72" s="211"/>
      <c r="F72" s="211"/>
      <c r="G72" s="211"/>
      <c r="H72" s="211"/>
      <c r="I72" s="211"/>
      <c r="J72" s="211"/>
      <c r="K72" s="361"/>
      <c r="L72" s="361"/>
      <c r="M72" s="361"/>
      <c r="N72" s="361"/>
      <c r="O72" s="361"/>
      <c r="P72" s="361"/>
      <c r="Q72" s="361"/>
      <c r="R72" s="361"/>
      <c r="S72" s="361"/>
      <c r="T72" s="361"/>
      <c r="U72" s="211"/>
    </row>
    <row r="73" spans="2:21" x14ac:dyDescent="0.25">
      <c r="B73" s="211"/>
      <c r="C73" s="211"/>
      <c r="D73" s="211"/>
      <c r="E73" s="211"/>
      <c r="F73" s="211"/>
      <c r="G73" s="211"/>
      <c r="H73" s="211"/>
      <c r="I73" s="211"/>
      <c r="J73" s="211"/>
      <c r="K73" s="211"/>
      <c r="L73" s="211"/>
      <c r="M73" s="211"/>
      <c r="N73" s="211"/>
      <c r="O73" s="211"/>
      <c r="P73" s="211"/>
      <c r="Q73" s="211"/>
      <c r="R73" s="211"/>
      <c r="S73" s="211"/>
      <c r="T73" s="211"/>
      <c r="U73" s="211"/>
    </row>
    <row r="74" spans="2:21" ht="55.2" customHeight="1" x14ac:dyDescent="0.3">
      <c r="B74" s="270"/>
      <c r="C74" s="211" t="s">
        <v>320</v>
      </c>
      <c r="D74" s="211"/>
      <c r="E74" s="211"/>
      <c r="F74" s="211"/>
      <c r="G74" s="211"/>
      <c r="H74" s="211"/>
      <c r="I74" s="276" t="s">
        <v>574</v>
      </c>
      <c r="J74" s="211"/>
      <c r="K74" s="362" t="s">
        <v>323</v>
      </c>
      <c r="L74" s="363"/>
      <c r="M74" s="363"/>
      <c r="N74" s="363"/>
      <c r="O74" s="363"/>
      <c r="P74" s="363"/>
      <c r="Q74" s="363"/>
      <c r="R74" s="363"/>
      <c r="S74" s="363"/>
      <c r="T74" s="364"/>
      <c r="U74" s="211"/>
    </row>
    <row r="75" spans="2:21" x14ac:dyDescent="0.25">
      <c r="B75" s="270"/>
      <c r="C75" s="211"/>
      <c r="D75" s="211"/>
      <c r="E75" s="211"/>
      <c r="F75" s="211"/>
      <c r="G75" s="211"/>
      <c r="H75" s="211"/>
      <c r="I75" s="211"/>
      <c r="J75" s="211"/>
      <c r="K75" s="278" t="s">
        <v>321</v>
      </c>
      <c r="L75" s="211"/>
      <c r="M75" s="211"/>
      <c r="N75" s="211"/>
      <c r="O75" s="211"/>
      <c r="P75" s="211"/>
      <c r="Q75" s="211"/>
      <c r="R75" s="211"/>
      <c r="S75" s="211"/>
      <c r="T75" s="279"/>
      <c r="U75" s="211"/>
    </row>
    <row r="76" spans="2:21" x14ac:dyDescent="0.25">
      <c r="B76" s="270"/>
      <c r="C76" s="211"/>
      <c r="D76" s="211"/>
      <c r="E76" s="211"/>
      <c r="F76" s="211"/>
      <c r="G76" s="211"/>
      <c r="H76" s="211"/>
      <c r="I76" s="211"/>
      <c r="J76" s="211"/>
      <c r="K76" s="278" t="s">
        <v>324</v>
      </c>
      <c r="L76" s="211"/>
      <c r="M76" s="211"/>
      <c r="N76" s="211"/>
      <c r="O76" s="211"/>
      <c r="P76" s="211"/>
      <c r="Q76" s="211"/>
      <c r="R76" s="211"/>
      <c r="S76" s="211"/>
      <c r="T76" s="279"/>
      <c r="U76" s="211"/>
    </row>
    <row r="77" spans="2:21" x14ac:dyDescent="0.25">
      <c r="B77" s="270"/>
      <c r="C77" s="211"/>
      <c r="D77" s="211"/>
      <c r="E77" s="211"/>
      <c r="F77" s="211"/>
      <c r="G77" s="211"/>
      <c r="H77" s="211"/>
      <c r="I77" s="211"/>
      <c r="J77" s="211"/>
      <c r="K77" s="278" t="s">
        <v>322</v>
      </c>
      <c r="L77" s="211"/>
      <c r="M77" s="211"/>
      <c r="N77" s="211"/>
      <c r="O77" s="211"/>
      <c r="P77" s="211"/>
      <c r="Q77" s="211"/>
      <c r="R77" s="211"/>
      <c r="S77" s="211"/>
      <c r="T77" s="279"/>
      <c r="U77" s="211"/>
    </row>
    <row r="78" spans="2:21" x14ac:dyDescent="0.25">
      <c r="B78" s="270"/>
      <c r="C78" s="211"/>
      <c r="D78" s="211"/>
      <c r="E78" s="211"/>
      <c r="F78" s="211"/>
      <c r="G78" s="211"/>
      <c r="H78" s="211"/>
      <c r="I78" s="211"/>
      <c r="J78" s="211"/>
      <c r="K78" s="280" t="s">
        <v>325</v>
      </c>
      <c r="L78" s="281"/>
      <c r="M78" s="281"/>
      <c r="N78" s="281"/>
      <c r="O78" s="281"/>
      <c r="P78" s="281"/>
      <c r="Q78" s="281"/>
      <c r="R78" s="281"/>
      <c r="S78" s="281"/>
      <c r="T78" s="282"/>
      <c r="U78" s="211"/>
    </row>
    <row r="79" spans="2:21" x14ac:dyDescent="0.25">
      <c r="B79" s="270"/>
      <c r="C79" s="211"/>
      <c r="D79" s="211"/>
      <c r="E79" s="211"/>
      <c r="F79" s="211"/>
      <c r="G79" s="211"/>
      <c r="H79" s="211"/>
      <c r="I79" s="211"/>
      <c r="J79" s="211"/>
      <c r="K79" s="211"/>
      <c r="L79" s="211"/>
      <c r="M79" s="211"/>
      <c r="N79" s="211"/>
      <c r="O79" s="211"/>
      <c r="P79" s="211"/>
      <c r="Q79" s="211"/>
      <c r="R79" s="211"/>
      <c r="S79" s="211"/>
      <c r="T79" s="211"/>
      <c r="U79" s="211"/>
    </row>
  </sheetData>
  <sheetProtection algorithmName="SHA-512" hashValue="ZTJr82TT5wyLXVXjYFHytkXbQftBQHjXU2OLublvoUfg+FbzALTBAT/NCEAPKcTqsJFw8i30h3yq96QOIJSeGQ==" saltValue="gB5Z6Q0ir55Qfc3f/N3mbg==" spinCount="100000" sheet="1" objects="1" scenarios="1" formatCells="0" formatColumns="0" formatRows="0" insertColumns="0" insertRows="0"/>
  <mergeCells count="15">
    <mergeCell ref="C6:I6"/>
    <mergeCell ref="C4:K5"/>
    <mergeCell ref="C3:K3"/>
    <mergeCell ref="K69:T72"/>
    <mergeCell ref="K74:T74"/>
    <mergeCell ref="K32:T34"/>
    <mergeCell ref="K40:T41"/>
    <mergeCell ref="K62:T63"/>
    <mergeCell ref="K43:T44"/>
    <mergeCell ref="K47:T48"/>
    <mergeCell ref="K50:T52"/>
    <mergeCell ref="K54:T57"/>
    <mergeCell ref="K59:T60"/>
    <mergeCell ref="K65:T66"/>
    <mergeCell ref="K36:T38"/>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3:ER382"/>
  <sheetViews>
    <sheetView zoomScaleNormal="100" workbookViewId="0">
      <pane xSplit="2" ySplit="14" topLeftCell="C22" activePane="bottomRight" state="frozen"/>
      <selection activeCell="Y154" sqref="Y154"/>
      <selection pane="topRight" activeCell="Y154" sqref="Y154"/>
      <selection pane="bottomLeft" activeCell="Y154" sqref="Y154"/>
      <selection pane="bottomRight" activeCell="H30" sqref="H30"/>
    </sheetView>
  </sheetViews>
  <sheetFormatPr defaultRowHeight="13.8" outlineLevelRow="1" x14ac:dyDescent="0.25"/>
  <cols>
    <col min="1" max="1" width="5.6640625" style="9" customWidth="1"/>
    <col min="2" max="2" width="5.21875" style="9" customWidth="1"/>
    <col min="3" max="3" width="57.33203125" style="9" customWidth="1"/>
    <col min="4" max="4" width="4.88671875" style="9" customWidth="1"/>
    <col min="5" max="5" width="10.44140625" style="61" customWidth="1"/>
    <col min="6" max="6" width="4.77734375" style="9" customWidth="1"/>
    <col min="7" max="7" width="6.88671875" style="9" customWidth="1"/>
    <col min="8" max="8" width="13.44140625" style="9" customWidth="1"/>
    <col min="9" max="9" width="13.109375" style="9" customWidth="1"/>
    <col min="10" max="10" width="12.21875" style="9" customWidth="1"/>
    <col min="11" max="11" width="5.33203125" style="9" customWidth="1"/>
    <col min="12" max="12" width="11.109375" style="9" bestFit="1" customWidth="1"/>
    <col min="13" max="13" width="10.77734375" style="9" customWidth="1"/>
    <col min="14" max="16" width="11.109375" style="9" bestFit="1" customWidth="1"/>
    <col min="17" max="24" width="9.33203125" style="9" bestFit="1" customWidth="1"/>
    <col min="25" max="25" width="4.88671875" style="9" customWidth="1"/>
    <col min="26" max="16384" width="8.88671875" style="9"/>
  </cols>
  <sheetData>
    <row r="3" spans="2:25" ht="14.4" thickBot="1" x14ac:dyDescent="0.3">
      <c r="B3" s="8"/>
      <c r="C3" s="8"/>
      <c r="D3" s="8"/>
      <c r="E3" s="19"/>
      <c r="F3" s="8"/>
      <c r="G3" s="8"/>
      <c r="H3" s="8"/>
      <c r="I3" s="8"/>
      <c r="J3" s="8"/>
      <c r="K3" s="8"/>
      <c r="L3" s="8"/>
      <c r="M3" s="8"/>
      <c r="N3" s="8"/>
      <c r="O3" s="8"/>
      <c r="P3" s="8"/>
      <c r="Q3" s="8"/>
      <c r="R3" s="8"/>
      <c r="S3" s="8"/>
      <c r="T3" s="8"/>
      <c r="U3" s="8"/>
      <c r="V3" s="8"/>
      <c r="W3" s="8"/>
      <c r="X3" s="8"/>
      <c r="Y3" s="8"/>
    </row>
    <row r="4" spans="2:25" x14ac:dyDescent="0.25">
      <c r="B4" s="8"/>
      <c r="C4" s="10" t="str">
        <f>'0-Instructiuni'!C3</f>
        <v>PROGRAMUL REGIONAL NORD-VEST 2021-2027</v>
      </c>
      <c r="D4" s="63"/>
      <c r="E4" s="153"/>
      <c r="F4" s="154"/>
      <c r="G4" s="154"/>
      <c r="H4" s="154"/>
      <c r="I4" s="155"/>
      <c r="J4" s="8"/>
      <c r="K4" s="8"/>
      <c r="L4" s="8"/>
      <c r="M4" s="8"/>
      <c r="N4" s="8"/>
      <c r="O4" s="8"/>
      <c r="P4" s="8"/>
      <c r="Q4" s="8"/>
      <c r="R4" s="8"/>
      <c r="S4" s="8"/>
      <c r="T4" s="8"/>
      <c r="U4" s="8"/>
      <c r="V4" s="8"/>
      <c r="W4" s="8"/>
      <c r="X4" s="8"/>
      <c r="Y4" s="8"/>
    </row>
    <row r="5" spans="2:25" x14ac:dyDescent="0.25">
      <c r="B5" s="8"/>
      <c r="C5" s="383" t="str">
        <f>'0-Instructiuni'!C4</f>
        <v>Obiectiv specific: RSO1.3 Intensificarea creșterii durabile și a competitivității IMM-urilor și crearea de locuri de muncă în cadrul IMM-urilor, inclusiv prin investiții productive</v>
      </c>
      <c r="D5" s="384"/>
      <c r="E5" s="384"/>
      <c r="F5" s="384"/>
      <c r="G5" s="384"/>
      <c r="H5" s="384"/>
      <c r="I5" s="385"/>
      <c r="J5" s="8"/>
      <c r="K5" s="8"/>
      <c r="L5" s="8"/>
      <c r="M5" s="8"/>
      <c r="N5" s="8"/>
      <c r="O5" s="8"/>
      <c r="P5" s="8"/>
      <c r="Q5" s="8"/>
      <c r="R5" s="8"/>
      <c r="S5" s="8"/>
      <c r="T5" s="8"/>
      <c r="U5" s="8"/>
      <c r="V5" s="8"/>
      <c r="W5" s="8"/>
      <c r="X5" s="8"/>
      <c r="Y5" s="8"/>
    </row>
    <row r="6" spans="2:25" x14ac:dyDescent="0.25">
      <c r="B6" s="8"/>
      <c r="C6" s="383"/>
      <c r="D6" s="384"/>
      <c r="E6" s="384"/>
      <c r="F6" s="384"/>
      <c r="G6" s="384"/>
      <c r="H6" s="384"/>
      <c r="I6" s="385"/>
      <c r="J6" s="8"/>
      <c r="K6" s="8"/>
      <c r="L6" s="8"/>
      <c r="M6" s="8"/>
      <c r="N6" s="8"/>
      <c r="O6" s="8"/>
      <c r="P6" s="8"/>
      <c r="Q6" s="8"/>
      <c r="R6" s="8"/>
      <c r="S6" s="8"/>
      <c r="T6" s="8"/>
      <c r="U6" s="8"/>
      <c r="V6" s="8"/>
      <c r="W6" s="8"/>
      <c r="X6" s="8"/>
      <c r="Y6" s="8"/>
    </row>
    <row r="7" spans="2:25" x14ac:dyDescent="0.25">
      <c r="B7" s="8"/>
      <c r="C7" s="12" t="str">
        <f>'0-Instructiuni'!C6</f>
        <v>Actiune: a) Creșterea competitivității IMM-urilor</v>
      </c>
      <c r="D7" s="17"/>
      <c r="E7" s="19"/>
      <c r="F7" s="8"/>
      <c r="G7" s="8"/>
      <c r="H7" s="8"/>
      <c r="I7" s="156"/>
      <c r="J7" s="8"/>
      <c r="K7" s="8"/>
      <c r="L7" s="8"/>
      <c r="M7" s="8"/>
      <c r="N7" s="8"/>
      <c r="O7" s="8"/>
      <c r="P7" s="8"/>
      <c r="Q7" s="8"/>
      <c r="R7" s="8"/>
      <c r="S7" s="8"/>
      <c r="T7" s="8"/>
      <c r="U7" s="8"/>
      <c r="V7" s="8"/>
      <c r="W7" s="8"/>
      <c r="X7" s="8"/>
      <c r="Y7" s="8"/>
    </row>
    <row r="8" spans="2:25" ht="14.4" thickBot="1" x14ac:dyDescent="0.3">
      <c r="B8" s="8"/>
      <c r="C8" s="14" t="str">
        <f>'0-Instructiuni'!C7</f>
        <v>Apel de proiecte nr. PRNV/2023/131.C/1</v>
      </c>
      <c r="D8" s="64"/>
      <c r="E8" s="157"/>
      <c r="F8" s="158"/>
      <c r="G8" s="158"/>
      <c r="H8" s="158"/>
      <c r="I8" s="159"/>
      <c r="J8" s="8"/>
      <c r="K8" s="8"/>
      <c r="L8" s="8"/>
      <c r="M8" s="8"/>
      <c r="N8" s="8"/>
      <c r="O8" s="8"/>
      <c r="P8" s="8"/>
      <c r="Q8" s="8"/>
      <c r="R8" s="8"/>
      <c r="S8" s="8"/>
      <c r="T8" s="8"/>
      <c r="U8" s="8"/>
      <c r="V8" s="8"/>
      <c r="W8" s="8"/>
      <c r="X8" s="8"/>
      <c r="Y8" s="8"/>
    </row>
    <row r="9" spans="2:25" x14ac:dyDescent="0.25">
      <c r="B9" s="8"/>
      <c r="C9" s="17"/>
      <c r="D9" s="17"/>
      <c r="E9" s="19"/>
      <c r="F9" s="8"/>
      <c r="G9" s="8"/>
      <c r="H9" s="8"/>
      <c r="I9" s="8"/>
      <c r="J9" s="8"/>
      <c r="K9" s="8"/>
      <c r="L9" s="218">
        <f>IF(L13="Implementare",0,J9+1)</f>
        <v>0</v>
      </c>
      <c r="M9" s="218">
        <f t="shared" ref="M9" si="0">IF(M13="Implementare",0,L9+1)</f>
        <v>0</v>
      </c>
      <c r="N9" s="218">
        <f t="shared" ref="N9" si="1">IF(N13="Implementare",0,M9+1)</f>
        <v>0</v>
      </c>
      <c r="O9" s="218">
        <f t="shared" ref="O9:X9" si="2">IF(O13="Implementare",0,N9+1)</f>
        <v>1</v>
      </c>
      <c r="P9" s="218">
        <f t="shared" si="2"/>
        <v>2</v>
      </c>
      <c r="Q9" s="218">
        <f t="shared" si="2"/>
        <v>3</v>
      </c>
      <c r="R9" s="218">
        <f t="shared" si="2"/>
        <v>4</v>
      </c>
      <c r="S9" s="218">
        <f t="shared" si="2"/>
        <v>5</v>
      </c>
      <c r="T9" s="218">
        <f t="shared" si="2"/>
        <v>6</v>
      </c>
      <c r="U9" s="218">
        <f t="shared" si="2"/>
        <v>7</v>
      </c>
      <c r="V9" s="218">
        <f t="shared" si="2"/>
        <v>8</v>
      </c>
      <c r="W9" s="218">
        <f t="shared" si="2"/>
        <v>9</v>
      </c>
      <c r="X9" s="218">
        <f t="shared" si="2"/>
        <v>10</v>
      </c>
      <c r="Y9" s="8"/>
    </row>
    <row r="10" spans="2:25" s="271" customFormat="1" ht="21" customHeight="1" x14ac:dyDescent="0.25">
      <c r="B10" s="211"/>
      <c r="C10" s="392" t="s">
        <v>95</v>
      </c>
      <c r="D10" s="393"/>
      <c r="E10" s="393"/>
      <c r="F10" s="393"/>
      <c r="G10" s="393"/>
      <c r="H10" s="393"/>
      <c r="I10" s="393"/>
      <c r="J10" s="393"/>
      <c r="K10" s="394"/>
      <c r="L10" s="284">
        <f>YEAR(E31)</f>
        <v>2024</v>
      </c>
      <c r="M10" s="284">
        <f>L10+1</f>
        <v>2025</v>
      </c>
      <c r="N10" s="284">
        <f t="shared" ref="N10:X10" si="3">M10+1</f>
        <v>2026</v>
      </c>
      <c r="O10" s="284">
        <f t="shared" si="3"/>
        <v>2027</v>
      </c>
      <c r="P10" s="284">
        <f t="shared" si="3"/>
        <v>2028</v>
      </c>
      <c r="Q10" s="284">
        <f t="shared" si="3"/>
        <v>2029</v>
      </c>
      <c r="R10" s="284">
        <f t="shared" si="3"/>
        <v>2030</v>
      </c>
      <c r="S10" s="284">
        <f t="shared" si="3"/>
        <v>2031</v>
      </c>
      <c r="T10" s="284">
        <f t="shared" si="3"/>
        <v>2032</v>
      </c>
      <c r="U10" s="284">
        <f t="shared" si="3"/>
        <v>2033</v>
      </c>
      <c r="V10" s="284">
        <f t="shared" si="3"/>
        <v>2034</v>
      </c>
      <c r="W10" s="284">
        <f t="shared" si="3"/>
        <v>2035</v>
      </c>
      <c r="X10" s="284">
        <f t="shared" si="3"/>
        <v>2036</v>
      </c>
      <c r="Y10" s="211"/>
    </row>
    <row r="11" spans="2:25" s="271" customFormat="1" ht="15.6" hidden="1" x14ac:dyDescent="0.25">
      <c r="B11" s="211"/>
      <c r="C11" s="285"/>
      <c r="D11" s="286"/>
      <c r="E11" s="284"/>
      <c r="F11" s="287"/>
      <c r="G11" s="287"/>
      <c r="H11" s="286"/>
      <c r="I11" s="286"/>
      <c r="J11" s="287"/>
      <c r="K11" s="287"/>
      <c r="L11" s="288">
        <f>DATE(L10,12,31)</f>
        <v>45657</v>
      </c>
      <c r="M11" s="288">
        <f t="shared" ref="M11:X11" si="4">DATE(M10,12,31)</f>
        <v>46022</v>
      </c>
      <c r="N11" s="288">
        <f t="shared" si="4"/>
        <v>46387</v>
      </c>
      <c r="O11" s="288">
        <f t="shared" si="4"/>
        <v>46752</v>
      </c>
      <c r="P11" s="288">
        <f t="shared" si="4"/>
        <v>47118</v>
      </c>
      <c r="Q11" s="288">
        <f t="shared" si="4"/>
        <v>47483</v>
      </c>
      <c r="R11" s="288">
        <f t="shared" si="4"/>
        <v>47848</v>
      </c>
      <c r="S11" s="288">
        <f t="shared" si="4"/>
        <v>48213</v>
      </c>
      <c r="T11" s="288">
        <f t="shared" si="4"/>
        <v>48579</v>
      </c>
      <c r="U11" s="288">
        <f t="shared" si="4"/>
        <v>48944</v>
      </c>
      <c r="V11" s="288">
        <f t="shared" si="4"/>
        <v>49309</v>
      </c>
      <c r="W11" s="288">
        <f t="shared" si="4"/>
        <v>49674</v>
      </c>
      <c r="X11" s="288">
        <f t="shared" si="4"/>
        <v>50040</v>
      </c>
      <c r="Y11" s="211"/>
    </row>
    <row r="12" spans="2:25" s="271" customFormat="1" ht="15.6" hidden="1" x14ac:dyDescent="0.25">
      <c r="B12" s="211"/>
      <c r="C12" s="285"/>
      <c r="D12" s="286"/>
      <c r="E12" s="284"/>
      <c r="F12" s="287"/>
      <c r="G12" s="287"/>
      <c r="H12" s="286"/>
      <c r="I12" s="286"/>
      <c r="J12" s="287"/>
      <c r="K12" s="287"/>
      <c r="L12" s="289">
        <f>DATEDIF(E31-1,L11,"M")</f>
        <v>3</v>
      </c>
      <c r="M12" s="289">
        <f>DATEDIF(L11,M11,"M")</f>
        <v>12</v>
      </c>
      <c r="N12" s="289">
        <f t="shared" ref="N12:X12" si="5">DATEDIF(M11,N11,"M")</f>
        <v>12</v>
      </c>
      <c r="O12" s="289">
        <f t="shared" si="5"/>
        <v>12</v>
      </c>
      <c r="P12" s="289">
        <f t="shared" si="5"/>
        <v>12</v>
      </c>
      <c r="Q12" s="289">
        <f t="shared" si="5"/>
        <v>12</v>
      </c>
      <c r="R12" s="289">
        <f t="shared" si="5"/>
        <v>12</v>
      </c>
      <c r="S12" s="289">
        <f t="shared" si="5"/>
        <v>12</v>
      </c>
      <c r="T12" s="289">
        <f t="shared" si="5"/>
        <v>12</v>
      </c>
      <c r="U12" s="289">
        <f t="shared" si="5"/>
        <v>12</v>
      </c>
      <c r="V12" s="289">
        <f t="shared" si="5"/>
        <v>12</v>
      </c>
      <c r="W12" s="289">
        <f t="shared" si="5"/>
        <v>12</v>
      </c>
      <c r="X12" s="289">
        <f t="shared" si="5"/>
        <v>12</v>
      </c>
      <c r="Y12" s="211"/>
    </row>
    <row r="13" spans="2:25" s="271" customFormat="1" ht="22.8" customHeight="1" x14ac:dyDescent="0.25">
      <c r="B13" s="211"/>
      <c r="C13" s="392" t="s">
        <v>96</v>
      </c>
      <c r="D13" s="393"/>
      <c r="E13" s="393"/>
      <c r="F13" s="393"/>
      <c r="G13" s="393"/>
      <c r="H13" s="393"/>
      <c r="I13" s="393"/>
      <c r="J13" s="393"/>
      <c r="K13" s="394"/>
      <c r="L13" s="290" t="s">
        <v>94</v>
      </c>
      <c r="M13" s="291" t="str">
        <f>IF($E$32-L12&gt;0,"Implementare","Operare")</f>
        <v>Implementare</v>
      </c>
      <c r="N13" s="291" t="str">
        <f>IF($E$32-SUM($L$12:M12)&gt;0,"Implementare","Operare")</f>
        <v>Implementare</v>
      </c>
      <c r="O13" s="291" t="str">
        <f>IF($E$32-SUM($L$12:N12)&gt;0,"Implementare","Operare")</f>
        <v>Operare</v>
      </c>
      <c r="P13" s="291" t="str">
        <f>IF($E$32-SUM($L$12:O12)&gt;0,"Implementare","Operare")</f>
        <v>Operare</v>
      </c>
      <c r="Q13" s="291" t="str">
        <f>IF($E$32-SUM($L$12:P12)&gt;0,"Implementare","Operare")</f>
        <v>Operare</v>
      </c>
      <c r="R13" s="291" t="str">
        <f>IF($E$32-SUM($L$12:Q12)&gt;0,"Implementare","Operare")</f>
        <v>Operare</v>
      </c>
      <c r="S13" s="291" t="str">
        <f>IF($E$32-SUM($L$12:R12)&gt;0,"Implementare","Operare")</f>
        <v>Operare</v>
      </c>
      <c r="T13" s="291" t="str">
        <f>IF($E$32-SUM($L$12:S12)&gt;0,"Implementare","Operare")</f>
        <v>Operare</v>
      </c>
      <c r="U13" s="291" t="str">
        <f>IF($E$32-SUM($L$12:T12)&gt;0,"Implementare","Operare")</f>
        <v>Operare</v>
      </c>
      <c r="V13" s="291" t="str">
        <f>IF($E$32-SUM($L$12:U12)&gt;0,"Implementare","Operare")</f>
        <v>Operare</v>
      </c>
      <c r="W13" s="291" t="str">
        <f>IF($E$32-SUM($L$12:V12)&gt;0,"Implementare","Operare")</f>
        <v>Operare</v>
      </c>
      <c r="X13" s="291" t="str">
        <f>IF($E$32-SUM($L$12:W12)&gt;0,"Implementare","Operare")</f>
        <v>Operare</v>
      </c>
      <c r="Y13" s="211"/>
    </row>
    <row r="14" spans="2:25" x14ac:dyDescent="0.25">
      <c r="B14" s="8"/>
      <c r="C14" s="8"/>
      <c r="D14" s="8"/>
      <c r="E14" s="20"/>
      <c r="F14" s="17"/>
      <c r="G14" s="17"/>
      <c r="H14" s="17"/>
      <c r="I14" s="17"/>
      <c r="J14" s="17"/>
      <c r="K14" s="17"/>
      <c r="L14" s="17"/>
      <c r="M14" s="210"/>
      <c r="N14" s="17"/>
      <c r="O14" s="17"/>
      <c r="P14" s="17"/>
      <c r="Q14" s="17"/>
      <c r="R14" s="17"/>
      <c r="S14" s="17"/>
      <c r="T14" s="17"/>
      <c r="U14" s="17"/>
      <c r="V14" s="17"/>
      <c r="W14" s="8"/>
      <c r="X14" s="8"/>
      <c r="Y14" s="8"/>
    </row>
    <row r="15" spans="2:25" x14ac:dyDescent="0.25">
      <c r="E15" s="9"/>
    </row>
    <row r="16" spans="2:25" x14ac:dyDescent="0.25">
      <c r="E16" s="9"/>
    </row>
    <row r="17" spans="2:25" x14ac:dyDescent="0.25">
      <c r="B17" s="8"/>
      <c r="C17" s="8"/>
      <c r="D17" s="8"/>
      <c r="E17" s="20"/>
      <c r="F17" s="17"/>
      <c r="G17" s="17"/>
      <c r="H17" s="17"/>
      <c r="I17" s="17"/>
      <c r="J17" s="17"/>
      <c r="K17" s="17"/>
      <c r="L17" s="17"/>
      <c r="M17" s="17"/>
      <c r="N17" s="17"/>
      <c r="O17" s="17"/>
      <c r="P17" s="17"/>
      <c r="Q17" s="17"/>
      <c r="R17" s="17"/>
      <c r="S17" s="17"/>
      <c r="T17" s="17"/>
      <c r="U17" s="17"/>
      <c r="V17" s="17"/>
      <c r="W17" s="8"/>
      <c r="X17" s="8"/>
      <c r="Y17" s="8"/>
    </row>
    <row r="18" spans="2:25" s="25" customFormat="1" ht="24.6" customHeight="1" x14ac:dyDescent="0.3">
      <c r="B18" s="21"/>
      <c r="C18" s="22" t="s">
        <v>97</v>
      </c>
      <c r="D18" s="23"/>
      <c r="E18" s="24"/>
      <c r="F18" s="23"/>
      <c r="G18" s="23"/>
      <c r="H18" s="23"/>
      <c r="I18" s="23"/>
      <c r="J18" s="23"/>
      <c r="K18" s="23"/>
      <c r="L18" s="23"/>
      <c r="M18" s="23"/>
      <c r="N18" s="23"/>
      <c r="O18" s="23"/>
      <c r="P18" s="23"/>
      <c r="Q18" s="23"/>
      <c r="R18" s="23"/>
      <c r="S18" s="23"/>
      <c r="T18" s="23"/>
      <c r="U18" s="23"/>
      <c r="V18" s="23"/>
      <c r="W18" s="23"/>
      <c r="X18" s="23"/>
      <c r="Y18" s="21"/>
    </row>
    <row r="19" spans="2:25" s="28" customFormat="1" x14ac:dyDescent="0.3">
      <c r="B19" s="26"/>
      <c r="C19" s="26"/>
      <c r="D19" s="26"/>
      <c r="E19" s="27"/>
      <c r="F19" s="26"/>
      <c r="G19" s="26"/>
      <c r="H19" s="26"/>
      <c r="I19" s="26"/>
      <c r="J19" s="26"/>
      <c r="K19" s="26"/>
      <c r="L19" s="26"/>
      <c r="M19" s="26"/>
      <c r="N19" s="26"/>
      <c r="O19" s="26"/>
      <c r="P19" s="26"/>
      <c r="Q19" s="26"/>
      <c r="R19" s="26"/>
      <c r="S19" s="26"/>
      <c r="T19" s="26"/>
      <c r="U19" s="26"/>
      <c r="V19" s="26"/>
      <c r="W19" s="26"/>
      <c r="X19" s="26"/>
      <c r="Y19" s="26"/>
    </row>
    <row r="20" spans="2:25" s="28" customFormat="1" ht="19.8" customHeight="1" x14ac:dyDescent="0.3">
      <c r="B20" s="26"/>
      <c r="C20" s="29" t="s">
        <v>116</v>
      </c>
      <c r="D20" s="26"/>
      <c r="E20" s="395"/>
      <c r="F20" s="396"/>
      <c r="G20" s="396"/>
      <c r="H20" s="396"/>
      <c r="I20" s="396"/>
      <c r="J20" s="396"/>
      <c r="K20" s="397"/>
      <c r="L20" s="26"/>
      <c r="M20" s="26"/>
      <c r="N20" s="26"/>
      <c r="O20" s="26"/>
      <c r="P20" s="26"/>
      <c r="Q20" s="26"/>
      <c r="R20" s="26"/>
      <c r="S20" s="26"/>
      <c r="T20" s="26"/>
      <c r="U20" s="26"/>
      <c r="V20" s="26"/>
      <c r="W20" s="26"/>
      <c r="X20" s="26"/>
      <c r="Y20" s="26"/>
    </row>
    <row r="21" spans="2:25" s="28" customFormat="1" x14ac:dyDescent="0.3">
      <c r="B21" s="26"/>
      <c r="C21" s="26"/>
      <c r="D21" s="26"/>
      <c r="E21" s="27"/>
      <c r="F21" s="26"/>
      <c r="G21" s="26"/>
      <c r="H21" s="26"/>
      <c r="I21" s="26"/>
      <c r="J21" s="26"/>
      <c r="K21" s="26"/>
      <c r="L21" s="26"/>
      <c r="M21" s="26"/>
      <c r="N21" s="26"/>
      <c r="O21" s="26"/>
      <c r="P21" s="26"/>
      <c r="Q21" s="26"/>
      <c r="R21" s="26"/>
      <c r="S21" s="26"/>
      <c r="T21" s="26"/>
      <c r="U21" s="26"/>
      <c r="V21" s="26"/>
      <c r="W21" s="26"/>
      <c r="X21" s="26"/>
      <c r="Y21" s="26"/>
    </row>
    <row r="22" spans="2:25" s="28" customFormat="1" ht="46.2" customHeight="1" x14ac:dyDescent="0.3">
      <c r="B22" s="26"/>
      <c r="C22" s="29" t="s">
        <v>117</v>
      </c>
      <c r="D22" s="26"/>
      <c r="E22" s="398"/>
      <c r="F22" s="399"/>
      <c r="G22" s="399"/>
      <c r="H22" s="399"/>
      <c r="I22" s="399"/>
      <c r="J22" s="399"/>
      <c r="K22" s="400"/>
      <c r="L22" s="26"/>
      <c r="M22" s="26"/>
      <c r="N22" s="26"/>
      <c r="O22" s="26"/>
      <c r="P22" s="26"/>
      <c r="Q22" s="26"/>
      <c r="R22" s="26"/>
      <c r="S22" s="26"/>
      <c r="T22" s="26"/>
      <c r="U22" s="26"/>
      <c r="V22" s="26"/>
      <c r="W22" s="26"/>
      <c r="X22" s="26"/>
      <c r="Y22" s="26"/>
    </row>
    <row r="23" spans="2:25" s="28" customFormat="1" x14ac:dyDescent="0.3">
      <c r="B23" s="26"/>
      <c r="C23" s="26"/>
      <c r="D23" s="26"/>
      <c r="E23" s="27"/>
      <c r="F23" s="26"/>
      <c r="G23" s="26"/>
      <c r="H23" s="26"/>
      <c r="I23" s="26"/>
      <c r="J23" s="26"/>
      <c r="K23" s="26"/>
      <c r="L23" s="26"/>
      <c r="M23" s="26"/>
      <c r="N23" s="26"/>
      <c r="O23" s="26"/>
      <c r="P23" s="26"/>
      <c r="Q23" s="26"/>
      <c r="R23" s="26"/>
      <c r="S23" s="26"/>
      <c r="T23" s="26"/>
      <c r="U23" s="26"/>
      <c r="V23" s="26"/>
      <c r="W23" s="26"/>
      <c r="X23" s="26"/>
      <c r="Y23" s="26"/>
    </row>
    <row r="24" spans="2:25" s="28" customFormat="1" ht="14.4" x14ac:dyDescent="0.3">
      <c r="B24" s="26"/>
      <c r="C24" s="30" t="s">
        <v>118</v>
      </c>
      <c r="D24" s="26"/>
      <c r="E24" s="31" t="s">
        <v>119</v>
      </c>
      <c r="F24" s="26"/>
      <c r="G24" s="292" t="s">
        <v>119</v>
      </c>
      <c r="H24" s="26"/>
      <c r="I24" s="26"/>
      <c r="J24" s="26"/>
      <c r="K24" s="26"/>
      <c r="L24" s="26"/>
      <c r="M24" s="26"/>
      <c r="N24" s="26"/>
      <c r="O24" s="26"/>
      <c r="P24" s="26"/>
      <c r="Q24" s="26"/>
      <c r="R24" s="26"/>
      <c r="S24" s="26"/>
      <c r="T24" s="26"/>
      <c r="U24" s="26"/>
      <c r="V24" s="26"/>
      <c r="W24" s="26"/>
      <c r="X24" s="26"/>
      <c r="Y24" s="26"/>
    </row>
    <row r="25" spans="2:25" s="28" customFormat="1" x14ac:dyDescent="0.3">
      <c r="B25" s="26"/>
      <c r="C25" s="26"/>
      <c r="D25" s="26"/>
      <c r="E25" s="27"/>
      <c r="F25" s="26"/>
      <c r="G25" s="292" t="s">
        <v>120</v>
      </c>
      <c r="H25" s="26"/>
      <c r="I25" s="26"/>
      <c r="J25" s="26"/>
      <c r="K25" s="26"/>
      <c r="L25" s="26"/>
      <c r="M25" s="26"/>
      <c r="N25" s="26"/>
      <c r="O25" s="26"/>
      <c r="P25" s="26"/>
      <c r="Q25" s="26"/>
      <c r="R25" s="26"/>
      <c r="S25" s="26"/>
      <c r="T25" s="26"/>
      <c r="U25" s="26"/>
      <c r="V25" s="26"/>
      <c r="W25" s="26"/>
      <c r="X25" s="26"/>
      <c r="Y25" s="26"/>
    </row>
    <row r="26" spans="2:25" s="28" customFormat="1" x14ac:dyDescent="0.3">
      <c r="B26" s="26"/>
      <c r="C26" s="26"/>
      <c r="D26" s="26"/>
      <c r="E26" s="27"/>
      <c r="F26" s="26"/>
      <c r="G26" s="32"/>
      <c r="H26" s="26"/>
      <c r="I26" s="26"/>
      <c r="J26" s="26"/>
      <c r="K26" s="26"/>
      <c r="L26" s="26"/>
      <c r="M26" s="26"/>
      <c r="N26" s="26"/>
      <c r="O26" s="26"/>
      <c r="P26" s="26"/>
      <c r="Q26" s="26"/>
      <c r="R26" s="26"/>
      <c r="S26" s="26"/>
      <c r="T26" s="26"/>
      <c r="U26" s="26"/>
      <c r="V26" s="26"/>
      <c r="W26" s="26"/>
      <c r="X26" s="26"/>
      <c r="Y26" s="26"/>
    </row>
    <row r="27" spans="2:25" s="28" customFormat="1" ht="14.4" x14ac:dyDescent="0.3">
      <c r="B27" s="26"/>
      <c r="C27" s="30" t="s">
        <v>582</v>
      </c>
      <c r="D27" s="26"/>
      <c r="E27" s="239">
        <v>0.19</v>
      </c>
      <c r="F27" s="26"/>
      <c r="G27" s="32"/>
      <c r="H27" s="26"/>
      <c r="I27" s="26"/>
      <c r="J27" s="26"/>
      <c r="K27" s="26"/>
      <c r="L27" s="26"/>
      <c r="M27" s="26"/>
      <c r="N27" s="26"/>
      <c r="O27" s="26"/>
      <c r="P27" s="26"/>
      <c r="Q27" s="26"/>
      <c r="R27" s="26"/>
      <c r="S27" s="26"/>
      <c r="T27" s="26"/>
      <c r="U27" s="26"/>
      <c r="V27" s="26"/>
      <c r="W27" s="26"/>
      <c r="X27" s="26"/>
      <c r="Y27" s="26"/>
    </row>
    <row r="28" spans="2:25" s="28" customFormat="1" x14ac:dyDescent="0.3">
      <c r="B28" s="26"/>
      <c r="C28" s="26"/>
      <c r="D28" s="26"/>
      <c r="E28" s="27"/>
      <c r="F28" s="26"/>
      <c r="G28" s="32"/>
      <c r="H28" s="26"/>
      <c r="I28" s="26"/>
      <c r="J28" s="26"/>
      <c r="K28" s="26"/>
      <c r="L28" s="26"/>
      <c r="M28" s="26"/>
      <c r="N28" s="26"/>
      <c r="O28" s="26"/>
      <c r="P28" s="26"/>
      <c r="Q28" s="26"/>
      <c r="R28" s="26"/>
      <c r="S28" s="26"/>
      <c r="T28" s="26"/>
      <c r="U28" s="26"/>
      <c r="V28" s="26"/>
      <c r="W28" s="26"/>
      <c r="X28" s="26"/>
      <c r="Y28" s="26"/>
    </row>
    <row r="29" spans="2:25" s="28" customFormat="1" ht="14.4" x14ac:dyDescent="0.3">
      <c r="B29" s="26"/>
      <c r="C29" s="179" t="s">
        <v>66</v>
      </c>
      <c r="D29" s="26"/>
      <c r="E29" s="293">
        <v>4.9307999999999996</v>
      </c>
      <c r="F29" s="26"/>
      <c r="G29" s="26"/>
      <c r="H29" s="26"/>
      <c r="I29" s="26"/>
      <c r="J29" s="26"/>
      <c r="K29" s="26"/>
      <c r="L29" s="26"/>
      <c r="M29" s="26"/>
      <c r="N29" s="26"/>
      <c r="O29" s="26"/>
      <c r="P29" s="26"/>
      <c r="Q29" s="26"/>
      <c r="R29" s="26"/>
      <c r="S29" s="26"/>
      <c r="T29" s="26"/>
      <c r="U29" s="26"/>
      <c r="V29" s="26"/>
      <c r="W29" s="26"/>
      <c r="X29" s="26"/>
      <c r="Y29" s="26"/>
    </row>
    <row r="30" spans="2:25" s="28" customFormat="1" ht="14.4" x14ac:dyDescent="0.3">
      <c r="B30" s="26"/>
      <c r="C30" s="8"/>
      <c r="D30" s="26"/>
      <c r="E30" s="8"/>
      <c r="F30" s="26"/>
      <c r="G30" s="26"/>
      <c r="H30" s="26"/>
      <c r="I30" s="26"/>
      <c r="J30" s="26"/>
      <c r="K30" s="26"/>
      <c r="L30" s="26"/>
      <c r="M30" s="26"/>
      <c r="N30" s="26"/>
      <c r="O30" s="26"/>
      <c r="P30" s="26"/>
      <c r="Q30" s="26"/>
      <c r="R30" s="26"/>
      <c r="S30" s="26"/>
      <c r="T30" s="26"/>
      <c r="U30" s="26"/>
      <c r="V30" s="26"/>
      <c r="W30" s="26"/>
      <c r="X30" s="26"/>
      <c r="Y30" s="26"/>
    </row>
    <row r="31" spans="2:25" s="28" customFormat="1" ht="20.399999999999999" customHeight="1" x14ac:dyDescent="0.3">
      <c r="B31" s="26"/>
      <c r="C31" s="29" t="s">
        <v>162</v>
      </c>
      <c r="D31" s="26"/>
      <c r="E31" s="33">
        <v>45566</v>
      </c>
      <c r="F31" s="26"/>
      <c r="G31" s="26"/>
      <c r="H31" s="26"/>
      <c r="I31" s="26"/>
      <c r="J31" s="26"/>
      <c r="K31" s="26"/>
      <c r="L31" s="26"/>
      <c r="M31" s="26"/>
      <c r="N31" s="26"/>
      <c r="O31" s="26"/>
      <c r="P31" s="26"/>
      <c r="Q31" s="26"/>
      <c r="R31" s="26"/>
      <c r="S31" s="26"/>
      <c r="T31" s="26"/>
      <c r="U31" s="26"/>
      <c r="V31" s="26"/>
      <c r="W31" s="26"/>
      <c r="X31" s="26"/>
      <c r="Y31" s="26"/>
    </row>
    <row r="32" spans="2:25" s="28" customFormat="1" ht="31.2" customHeight="1" x14ac:dyDescent="0.3">
      <c r="B32" s="26"/>
      <c r="C32" s="34" t="s">
        <v>163</v>
      </c>
      <c r="D32" s="26"/>
      <c r="E32" s="35">
        <v>27</v>
      </c>
      <c r="F32" s="26"/>
      <c r="G32" s="26"/>
      <c r="H32" s="26"/>
      <c r="I32" s="26"/>
      <c r="J32" s="26"/>
      <c r="K32" s="26"/>
      <c r="L32" s="26"/>
      <c r="M32" s="26"/>
      <c r="N32" s="26"/>
      <c r="O32" s="26"/>
      <c r="P32" s="26"/>
      <c r="Q32" s="26"/>
      <c r="R32" s="26"/>
      <c r="S32" s="26"/>
      <c r="T32" s="26"/>
      <c r="U32" s="26"/>
      <c r="V32" s="26"/>
      <c r="W32" s="26"/>
      <c r="X32" s="26"/>
      <c r="Y32" s="26"/>
    </row>
    <row r="33" spans="1:148" s="28" customFormat="1" x14ac:dyDescent="0.3">
      <c r="B33" s="26"/>
      <c r="C33" s="26"/>
      <c r="D33" s="26"/>
      <c r="E33" s="27"/>
      <c r="F33" s="26"/>
      <c r="G33" s="26"/>
      <c r="H33" s="26"/>
      <c r="I33" s="26"/>
      <c r="J33" s="26"/>
      <c r="K33" s="26"/>
      <c r="L33" s="26"/>
      <c r="M33" s="26"/>
      <c r="N33" s="26"/>
      <c r="O33" s="26"/>
      <c r="P33" s="26"/>
      <c r="Q33" s="26"/>
      <c r="R33" s="26"/>
      <c r="S33" s="26"/>
      <c r="T33" s="26"/>
      <c r="U33" s="26"/>
      <c r="V33" s="26"/>
      <c r="W33" s="26"/>
      <c r="X33" s="26"/>
      <c r="Y33" s="26"/>
    </row>
    <row r="34" spans="1:148" s="28" customFormat="1" x14ac:dyDescent="0.3"/>
    <row r="35" spans="1:148" s="28" customFormat="1" x14ac:dyDescent="0.3"/>
    <row r="36" spans="1:148" x14ac:dyDescent="0.25">
      <c r="B36" s="8"/>
      <c r="C36" s="18"/>
      <c r="D36" s="8"/>
      <c r="E36" s="19"/>
      <c r="F36" s="8"/>
      <c r="G36" s="8"/>
      <c r="H36" s="8"/>
      <c r="I36" s="8"/>
      <c r="J36" s="8"/>
      <c r="K36" s="8"/>
      <c r="L36" s="8"/>
      <c r="M36" s="8"/>
      <c r="N36" s="8"/>
      <c r="O36" s="8"/>
      <c r="P36" s="8"/>
      <c r="Q36" s="8"/>
      <c r="R36" s="8"/>
      <c r="S36" s="8"/>
      <c r="T36" s="8"/>
      <c r="U36" s="8"/>
      <c r="V36" s="8"/>
      <c r="W36" s="8"/>
      <c r="X36" s="8"/>
      <c r="Y36" s="8"/>
    </row>
    <row r="37" spans="1:148" s="25" customFormat="1" ht="23.4" customHeight="1" x14ac:dyDescent="0.3">
      <c r="B37" s="21"/>
      <c r="C37" s="22" t="s">
        <v>93</v>
      </c>
      <c r="D37" s="23"/>
      <c r="E37" s="24"/>
      <c r="F37" s="23"/>
      <c r="G37" s="23"/>
      <c r="H37" s="23"/>
      <c r="I37" s="23"/>
      <c r="J37" s="23"/>
      <c r="K37" s="23"/>
      <c r="L37" s="23"/>
      <c r="M37" s="23"/>
      <c r="N37" s="23"/>
      <c r="O37" s="23"/>
      <c r="P37" s="23"/>
      <c r="Q37" s="23"/>
      <c r="R37" s="23"/>
      <c r="S37" s="23"/>
      <c r="T37" s="23"/>
      <c r="U37" s="23"/>
      <c r="V37" s="23"/>
      <c r="W37" s="23"/>
      <c r="X37" s="23"/>
      <c r="Y37" s="21"/>
    </row>
    <row r="38" spans="1:148" x14ac:dyDescent="0.25">
      <c r="B38" s="8"/>
      <c r="C38" s="18"/>
      <c r="D38" s="8"/>
      <c r="E38" s="19"/>
      <c r="F38" s="8"/>
      <c r="G38" s="8"/>
      <c r="H38" s="8"/>
      <c r="I38" s="8"/>
      <c r="J38" s="8"/>
      <c r="K38" s="8"/>
      <c r="L38" s="8"/>
      <c r="M38" s="8"/>
      <c r="N38" s="8"/>
      <c r="O38" s="8"/>
      <c r="P38" s="8"/>
      <c r="Q38" s="8"/>
      <c r="R38" s="8"/>
      <c r="S38" s="8"/>
      <c r="T38" s="8"/>
      <c r="U38" s="8"/>
      <c r="V38" s="8"/>
      <c r="W38" s="8"/>
      <c r="X38" s="8"/>
      <c r="Y38" s="8"/>
    </row>
    <row r="39" spans="1:148" ht="30.6" customHeight="1" x14ac:dyDescent="0.25">
      <c r="B39" s="8"/>
      <c r="C39" s="386" t="s">
        <v>246</v>
      </c>
      <c r="D39" s="387"/>
      <c r="E39" s="387"/>
      <c r="F39" s="387"/>
      <c r="G39" s="387"/>
      <c r="H39" s="387"/>
      <c r="I39" s="388"/>
      <c r="J39" s="8"/>
      <c r="K39" s="8"/>
      <c r="L39" s="8"/>
      <c r="M39" s="8"/>
      <c r="N39" s="8"/>
      <c r="O39" s="8"/>
      <c r="P39" s="8"/>
      <c r="Q39" s="8"/>
      <c r="R39" s="8"/>
      <c r="S39" s="8"/>
      <c r="T39" s="8"/>
      <c r="U39" s="8"/>
      <c r="V39" s="8"/>
      <c r="W39" s="8"/>
      <c r="X39" s="8"/>
      <c r="Y39" s="8"/>
    </row>
    <row r="40" spans="1:148" x14ac:dyDescent="0.25">
      <c r="B40" s="8"/>
      <c r="C40" s="18"/>
      <c r="D40" s="8"/>
      <c r="E40" s="19"/>
      <c r="F40" s="8"/>
      <c r="G40" s="8"/>
      <c r="H40" s="8"/>
      <c r="I40" s="8"/>
      <c r="J40" s="8"/>
      <c r="K40" s="8"/>
      <c r="L40" s="8"/>
      <c r="M40" s="8"/>
      <c r="N40" s="8"/>
      <c r="O40" s="8"/>
      <c r="P40" s="8"/>
      <c r="Q40" s="8"/>
      <c r="R40" s="8"/>
      <c r="S40" s="8"/>
      <c r="T40" s="8"/>
      <c r="U40" s="8"/>
      <c r="V40" s="8"/>
      <c r="W40" s="8"/>
      <c r="X40" s="8"/>
      <c r="Y40" s="8"/>
    </row>
    <row r="41" spans="1:148" ht="27.6" customHeight="1" outlineLevel="1" x14ac:dyDescent="0.25">
      <c r="B41" s="8"/>
      <c r="C41" s="401" t="s">
        <v>101</v>
      </c>
      <c r="D41" s="401"/>
      <c r="E41" s="401"/>
      <c r="F41" s="401"/>
      <c r="G41" s="401"/>
      <c r="H41" s="401"/>
      <c r="I41" s="401"/>
      <c r="J41" s="8"/>
      <c r="K41" s="8"/>
      <c r="L41" s="8"/>
      <c r="M41" s="8"/>
      <c r="N41" s="8"/>
      <c r="O41" s="8"/>
      <c r="P41" s="8"/>
      <c r="Q41" s="8"/>
      <c r="R41" s="8"/>
      <c r="S41" s="8"/>
      <c r="T41" s="8"/>
      <c r="U41" s="8"/>
      <c r="V41" s="8"/>
      <c r="W41" s="8"/>
      <c r="X41" s="8"/>
      <c r="Y41" s="8"/>
    </row>
    <row r="42" spans="1:148" outlineLevel="1" x14ac:dyDescent="0.25">
      <c r="B42" s="8"/>
      <c r="C42" s="180" t="s">
        <v>413</v>
      </c>
      <c r="D42" s="8"/>
      <c r="E42" s="37" t="s">
        <v>102</v>
      </c>
      <c r="F42" s="8"/>
      <c r="G42" s="8"/>
      <c r="H42" s="8"/>
      <c r="I42" s="8"/>
      <c r="J42" s="19" t="s">
        <v>87</v>
      </c>
      <c r="K42" s="19"/>
      <c r="L42" s="38"/>
      <c r="M42" s="38"/>
      <c r="N42" s="38"/>
      <c r="O42" s="38"/>
      <c r="P42" s="38"/>
      <c r="Q42" s="38"/>
      <c r="R42" s="38"/>
      <c r="S42" s="38"/>
      <c r="T42" s="38"/>
      <c r="U42" s="38"/>
      <c r="V42" s="38"/>
      <c r="W42" s="38"/>
      <c r="X42" s="38"/>
      <c r="Y42" s="8"/>
    </row>
    <row r="43" spans="1:148" outlineLevel="1" x14ac:dyDescent="0.25">
      <c r="B43" s="8"/>
      <c r="C43" s="180" t="s">
        <v>414</v>
      </c>
      <c r="D43" s="8"/>
      <c r="E43" s="37" t="s">
        <v>102</v>
      </c>
      <c r="F43" s="8"/>
      <c r="G43" s="8"/>
      <c r="H43" s="8"/>
      <c r="I43" s="8"/>
      <c r="J43" s="19" t="s">
        <v>87</v>
      </c>
      <c r="K43" s="19"/>
      <c r="L43" s="38"/>
      <c r="M43" s="38"/>
      <c r="N43" s="38"/>
      <c r="O43" s="38"/>
      <c r="P43" s="38"/>
      <c r="Q43" s="38"/>
      <c r="R43" s="38"/>
      <c r="S43" s="38"/>
      <c r="T43" s="38"/>
      <c r="U43" s="38"/>
      <c r="V43" s="38"/>
      <c r="W43" s="38"/>
      <c r="X43" s="38"/>
      <c r="Y43" s="8"/>
    </row>
    <row r="44" spans="1:148" outlineLevel="1" x14ac:dyDescent="0.25">
      <c r="B44" s="8"/>
      <c r="C44" s="180"/>
      <c r="D44" s="8"/>
      <c r="E44" s="37" t="s">
        <v>102</v>
      </c>
      <c r="F44" s="8"/>
      <c r="G44" s="8"/>
      <c r="H44" s="8"/>
      <c r="I44" s="8"/>
      <c r="J44" s="19" t="s">
        <v>87</v>
      </c>
      <c r="K44" s="19"/>
      <c r="L44" s="38"/>
      <c r="M44" s="38"/>
      <c r="N44" s="38"/>
      <c r="O44" s="38"/>
      <c r="P44" s="38"/>
      <c r="Q44" s="38"/>
      <c r="R44" s="38"/>
      <c r="S44" s="38"/>
      <c r="T44" s="38"/>
      <c r="U44" s="38"/>
      <c r="V44" s="38"/>
      <c r="W44" s="38"/>
      <c r="X44" s="38"/>
      <c r="Y44" s="8"/>
    </row>
    <row r="45" spans="1:148" s="8" customFormat="1" outlineLevel="1" x14ac:dyDescent="0.25">
      <c r="A45" s="9"/>
      <c r="C45" s="18"/>
      <c r="E45" s="19"/>
      <c r="J45" s="19"/>
      <c r="K45" s="19"/>
      <c r="L45" s="39"/>
      <c r="M45" s="39"/>
      <c r="N45" s="39"/>
      <c r="O45" s="39"/>
      <c r="P45" s="39"/>
      <c r="Q45" s="39"/>
      <c r="R45" s="39"/>
      <c r="S45" s="39"/>
      <c r="T45" s="39"/>
      <c r="U45" s="39"/>
      <c r="V45" s="39"/>
      <c r="W45" s="39"/>
      <c r="X45" s="39"/>
      <c r="Z45" s="9"/>
      <c r="AA45" s="9"/>
      <c r="AB45" s="9"/>
      <c r="AC45" s="9"/>
      <c r="AD45" s="9"/>
      <c r="AE45" s="9"/>
      <c r="AF45" s="9"/>
      <c r="AG45" s="9"/>
      <c r="AH45" s="9"/>
      <c r="AI45" s="9"/>
      <c r="AJ45" s="9"/>
      <c r="AK45" s="9"/>
      <c r="AL45" s="9"/>
      <c r="AM45" s="9"/>
      <c r="AN45" s="9"/>
      <c r="AO45" s="9"/>
      <c r="AP45" s="9"/>
      <c r="AQ45" s="9"/>
      <c r="AR45" s="9"/>
      <c r="AS45" s="9"/>
      <c r="AT45" s="9"/>
      <c r="AU45" s="9"/>
      <c r="AV45" s="9"/>
      <c r="AW45" s="9"/>
      <c r="AX45" s="9"/>
      <c r="AY45" s="9"/>
      <c r="AZ45" s="9"/>
      <c r="BA45" s="9"/>
      <c r="BB45" s="9"/>
      <c r="BC45" s="9"/>
      <c r="BD45" s="9"/>
      <c r="BE45" s="9"/>
      <c r="BF45" s="9"/>
      <c r="BG45" s="9"/>
      <c r="BH45" s="9"/>
      <c r="BI45" s="9"/>
      <c r="BJ45" s="9"/>
      <c r="BK45" s="9"/>
      <c r="BL45" s="9"/>
      <c r="BM45" s="9"/>
      <c r="BN45" s="9"/>
      <c r="BO45" s="9"/>
      <c r="BP45" s="9"/>
      <c r="BQ45" s="9"/>
      <c r="BR45" s="9"/>
      <c r="BS45" s="9"/>
      <c r="BT45" s="9"/>
      <c r="BU45" s="9"/>
      <c r="BV45" s="9"/>
      <c r="BW45" s="9"/>
      <c r="BX45" s="9"/>
      <c r="BY45" s="9"/>
      <c r="BZ45" s="9"/>
      <c r="CA45" s="9"/>
      <c r="CB45" s="9"/>
      <c r="CC45" s="9"/>
      <c r="CD45" s="9"/>
      <c r="CE45" s="9"/>
      <c r="CF45" s="9"/>
      <c r="CG45" s="9"/>
      <c r="CH45" s="9"/>
      <c r="CI45" s="9"/>
      <c r="CJ45" s="9"/>
      <c r="CK45" s="9"/>
      <c r="CL45" s="9"/>
      <c r="CM45" s="9"/>
      <c r="CN45" s="9"/>
      <c r="CO45" s="9"/>
      <c r="CP45" s="9"/>
      <c r="CQ45" s="9"/>
      <c r="CR45" s="9"/>
      <c r="CS45" s="9"/>
      <c r="CT45" s="9"/>
      <c r="CU45" s="9"/>
      <c r="CV45" s="9"/>
      <c r="CW45" s="9"/>
      <c r="CX45" s="9"/>
      <c r="CY45" s="9"/>
      <c r="CZ45" s="9"/>
      <c r="DA45" s="9"/>
      <c r="DB45" s="9"/>
      <c r="DC45" s="9"/>
      <c r="DD45" s="9"/>
      <c r="DE45" s="9"/>
      <c r="DF45" s="9"/>
      <c r="DG45" s="9"/>
      <c r="DH45" s="9"/>
      <c r="DI45" s="9"/>
      <c r="DJ45" s="9"/>
      <c r="DK45" s="9"/>
      <c r="DL45" s="9"/>
      <c r="DM45" s="9"/>
      <c r="DN45" s="9"/>
      <c r="DO45" s="9"/>
      <c r="DP45" s="9"/>
      <c r="DQ45" s="9"/>
      <c r="DR45" s="9"/>
      <c r="DS45" s="9"/>
      <c r="DT45" s="9"/>
      <c r="DU45" s="9"/>
      <c r="DV45" s="9"/>
      <c r="DW45" s="9"/>
      <c r="DX45" s="9"/>
      <c r="DY45" s="9"/>
      <c r="DZ45" s="9"/>
      <c r="EA45" s="9"/>
      <c r="EB45" s="9"/>
      <c r="EC45" s="9"/>
      <c r="ED45" s="9"/>
      <c r="EE45" s="9"/>
      <c r="EF45" s="9"/>
      <c r="EG45" s="9"/>
      <c r="EH45" s="9"/>
      <c r="EI45" s="9"/>
      <c r="EJ45" s="9"/>
      <c r="EK45" s="9"/>
      <c r="EL45" s="9"/>
      <c r="EM45" s="9"/>
      <c r="EN45" s="9"/>
      <c r="EO45" s="9"/>
      <c r="EP45" s="9"/>
      <c r="EQ45" s="9"/>
      <c r="ER45" s="9"/>
    </row>
    <row r="46" spans="1:148" ht="27.6" outlineLevel="1" x14ac:dyDescent="0.25">
      <c r="B46" s="8"/>
      <c r="C46" s="40" t="s">
        <v>103</v>
      </c>
      <c r="D46" s="8"/>
      <c r="E46" s="41" t="s">
        <v>102</v>
      </c>
      <c r="F46" s="8"/>
      <c r="G46" s="8"/>
      <c r="H46" s="8"/>
      <c r="I46" s="8"/>
      <c r="J46" s="19"/>
      <c r="K46" s="19"/>
      <c r="L46" s="294">
        <f>SUM(L42:L44)</f>
        <v>0</v>
      </c>
      <c r="M46" s="294">
        <f t="shared" ref="M46:X46" si="6">SUM(M42:M44)</f>
        <v>0</v>
      </c>
      <c r="N46" s="294">
        <f t="shared" si="6"/>
        <v>0</v>
      </c>
      <c r="O46" s="294">
        <f t="shared" si="6"/>
        <v>0</v>
      </c>
      <c r="P46" s="294">
        <f t="shared" si="6"/>
        <v>0</v>
      </c>
      <c r="Q46" s="294">
        <f t="shared" si="6"/>
        <v>0</v>
      </c>
      <c r="R46" s="294">
        <f t="shared" si="6"/>
        <v>0</v>
      </c>
      <c r="S46" s="294">
        <f t="shared" si="6"/>
        <v>0</v>
      </c>
      <c r="T46" s="294">
        <f t="shared" si="6"/>
        <v>0</v>
      </c>
      <c r="U46" s="294">
        <f t="shared" si="6"/>
        <v>0</v>
      </c>
      <c r="V46" s="294">
        <f t="shared" si="6"/>
        <v>0</v>
      </c>
      <c r="W46" s="294">
        <f t="shared" si="6"/>
        <v>0</v>
      </c>
      <c r="X46" s="294">
        <f t="shared" si="6"/>
        <v>0</v>
      </c>
      <c r="Y46" s="8"/>
    </row>
    <row r="47" spans="1:148" ht="13.2" customHeight="1" outlineLevel="1" x14ac:dyDescent="0.25">
      <c r="B47" s="8"/>
      <c r="C47" s="18"/>
      <c r="D47" s="8"/>
      <c r="E47" s="19"/>
      <c r="F47" s="8"/>
      <c r="G47" s="8"/>
      <c r="H47" s="8"/>
      <c r="I47" s="8"/>
      <c r="J47" s="8"/>
      <c r="K47" s="8"/>
      <c r="L47" s="8"/>
      <c r="M47" s="8"/>
      <c r="N47" s="8"/>
      <c r="O47" s="8"/>
      <c r="P47" s="8"/>
      <c r="Q47" s="8"/>
      <c r="R47" s="8"/>
      <c r="S47" s="8"/>
      <c r="T47" s="8"/>
      <c r="U47" s="8"/>
      <c r="V47" s="8"/>
      <c r="W47" s="8"/>
      <c r="X47" s="8"/>
      <c r="Y47" s="8"/>
    </row>
    <row r="48" spans="1:148" outlineLevel="1" x14ac:dyDescent="0.25">
      <c r="B48" s="8"/>
      <c r="C48" s="401" t="s">
        <v>104</v>
      </c>
      <c r="D48" s="401"/>
      <c r="E48" s="401"/>
      <c r="F48" s="401"/>
      <c r="G48" s="401"/>
      <c r="H48" s="401"/>
      <c r="I48" s="401"/>
      <c r="J48" s="8"/>
      <c r="K48" s="8"/>
      <c r="L48" s="8"/>
      <c r="M48" s="8"/>
      <c r="N48" s="8"/>
      <c r="O48" s="8"/>
      <c r="P48" s="8"/>
      <c r="Q48" s="8"/>
      <c r="R48" s="8"/>
      <c r="S48" s="8"/>
      <c r="T48" s="8"/>
      <c r="U48" s="8"/>
      <c r="V48" s="8"/>
      <c r="W48" s="8"/>
      <c r="X48" s="8"/>
      <c r="Y48" s="8"/>
    </row>
    <row r="49" spans="2:25" outlineLevel="1" x14ac:dyDescent="0.25">
      <c r="B49" s="8"/>
      <c r="C49" s="18"/>
      <c r="D49" s="8"/>
      <c r="E49" s="19"/>
      <c r="F49" s="8"/>
      <c r="G49" s="8"/>
      <c r="H49" s="8"/>
      <c r="I49" s="8"/>
      <c r="J49" s="8"/>
      <c r="K49" s="8"/>
      <c r="L49" s="8"/>
      <c r="M49" s="8"/>
      <c r="N49" s="8"/>
      <c r="O49" s="8"/>
      <c r="P49" s="8"/>
      <c r="Q49" s="8"/>
      <c r="R49" s="8"/>
      <c r="S49" s="8"/>
      <c r="T49" s="8"/>
      <c r="U49" s="8"/>
      <c r="V49" s="8"/>
      <c r="W49" s="8"/>
      <c r="X49" s="8"/>
      <c r="Y49" s="8"/>
    </row>
    <row r="50" spans="2:25" outlineLevel="1" x14ac:dyDescent="0.25">
      <c r="B50" s="8"/>
      <c r="C50" s="42" t="s">
        <v>106</v>
      </c>
      <c r="D50" s="8"/>
      <c r="E50" s="37" t="s">
        <v>102</v>
      </c>
      <c r="F50" s="8"/>
      <c r="G50" s="8"/>
      <c r="H50" s="8"/>
      <c r="I50" s="8"/>
      <c r="J50" s="19" t="s">
        <v>87</v>
      </c>
      <c r="K50" s="19"/>
      <c r="L50" s="38"/>
      <c r="M50" s="38"/>
      <c r="N50" s="38"/>
      <c r="O50" s="38"/>
      <c r="P50" s="38"/>
      <c r="Q50" s="38"/>
      <c r="R50" s="38"/>
      <c r="S50" s="38"/>
      <c r="T50" s="38"/>
      <c r="U50" s="38"/>
      <c r="V50" s="38"/>
      <c r="W50" s="38"/>
      <c r="X50" s="38"/>
      <c r="Y50" s="8"/>
    </row>
    <row r="51" spans="2:25" ht="27.6" outlineLevel="1" x14ac:dyDescent="0.25">
      <c r="B51" s="8"/>
      <c r="C51" s="42" t="s">
        <v>105</v>
      </c>
      <c r="D51" s="8"/>
      <c r="E51" s="37" t="s">
        <v>102</v>
      </c>
      <c r="F51" s="8"/>
      <c r="G51" s="8"/>
      <c r="H51" s="8"/>
      <c r="I51" s="8"/>
      <c r="J51" s="19" t="s">
        <v>88</v>
      </c>
      <c r="K51" s="19"/>
      <c r="L51" s="38"/>
      <c r="M51" s="38"/>
      <c r="N51" s="38"/>
      <c r="O51" s="38"/>
      <c r="P51" s="38"/>
      <c r="Q51" s="38"/>
      <c r="R51" s="38"/>
      <c r="S51" s="38"/>
      <c r="T51" s="38"/>
      <c r="U51" s="38"/>
      <c r="V51" s="38"/>
      <c r="W51" s="38"/>
      <c r="X51" s="38"/>
      <c r="Y51" s="8"/>
    </row>
    <row r="52" spans="2:25" ht="9" customHeight="1" outlineLevel="1" x14ac:dyDescent="0.25">
      <c r="B52" s="8"/>
      <c r="C52" s="18"/>
      <c r="D52" s="8"/>
      <c r="E52" s="19"/>
      <c r="F52" s="8"/>
      <c r="G52" s="8"/>
      <c r="H52" s="8"/>
      <c r="I52" s="8"/>
      <c r="J52" s="8"/>
      <c r="K52" s="8"/>
      <c r="L52" s="8"/>
      <c r="M52" s="8"/>
      <c r="N52" s="8"/>
      <c r="O52" s="8"/>
      <c r="P52" s="8"/>
      <c r="Q52" s="8"/>
      <c r="R52" s="8"/>
      <c r="S52" s="8"/>
      <c r="T52" s="8"/>
      <c r="U52" s="8"/>
      <c r="V52" s="8"/>
      <c r="W52" s="8"/>
      <c r="X52" s="8"/>
      <c r="Y52" s="8"/>
    </row>
    <row r="53" spans="2:25" ht="18" customHeight="1" outlineLevel="1" x14ac:dyDescent="0.25">
      <c r="B53" s="8"/>
      <c r="C53" s="42" t="s">
        <v>107</v>
      </c>
      <c r="D53" s="8"/>
      <c r="E53" s="37" t="s">
        <v>102</v>
      </c>
      <c r="F53" s="8"/>
      <c r="G53" s="8"/>
      <c r="H53" s="8"/>
      <c r="I53" s="8"/>
      <c r="J53" s="19" t="s">
        <v>87</v>
      </c>
      <c r="K53" s="19"/>
      <c r="L53" s="38"/>
      <c r="M53" s="38"/>
      <c r="N53" s="38"/>
      <c r="O53" s="38"/>
      <c r="P53" s="38"/>
      <c r="Q53" s="38"/>
      <c r="R53" s="38"/>
      <c r="S53" s="38"/>
      <c r="T53" s="38"/>
      <c r="U53" s="38"/>
      <c r="V53" s="38"/>
      <c r="W53" s="38"/>
      <c r="X53" s="38"/>
      <c r="Y53" s="8"/>
    </row>
    <row r="54" spans="2:25" ht="27.6" outlineLevel="1" x14ac:dyDescent="0.25">
      <c r="B54" s="8"/>
      <c r="C54" s="42" t="s">
        <v>108</v>
      </c>
      <c r="D54" s="8"/>
      <c r="E54" s="37" t="s">
        <v>102</v>
      </c>
      <c r="F54" s="8"/>
      <c r="G54" s="8"/>
      <c r="H54" s="8"/>
      <c r="I54" s="8"/>
      <c r="J54" s="19" t="s">
        <v>88</v>
      </c>
      <c r="K54" s="19"/>
      <c r="L54" s="38"/>
      <c r="M54" s="38"/>
      <c r="N54" s="38"/>
      <c r="O54" s="38"/>
      <c r="P54" s="38"/>
      <c r="Q54" s="38"/>
      <c r="R54" s="38"/>
      <c r="S54" s="38"/>
      <c r="T54" s="38"/>
      <c r="U54" s="38"/>
      <c r="V54" s="38"/>
      <c r="W54" s="38"/>
      <c r="X54" s="38"/>
      <c r="Y54" s="8"/>
    </row>
    <row r="55" spans="2:25" ht="7.2" customHeight="1" outlineLevel="1" x14ac:dyDescent="0.25">
      <c r="B55" s="8"/>
      <c r="C55" s="18"/>
      <c r="D55" s="8"/>
      <c r="E55" s="19"/>
      <c r="F55" s="8"/>
      <c r="G55" s="8"/>
      <c r="H55" s="8"/>
      <c r="I55" s="8"/>
      <c r="J55" s="8"/>
      <c r="K55" s="8"/>
      <c r="L55" s="8"/>
      <c r="M55" s="8"/>
      <c r="N55" s="8"/>
      <c r="O55" s="8"/>
      <c r="P55" s="8"/>
      <c r="Q55" s="8"/>
      <c r="R55" s="8"/>
      <c r="S55" s="8"/>
      <c r="T55" s="8"/>
      <c r="U55" s="8"/>
      <c r="V55" s="8"/>
      <c r="W55" s="8"/>
      <c r="X55" s="8"/>
      <c r="Y55" s="8"/>
    </row>
    <row r="56" spans="2:25" outlineLevel="1" x14ac:dyDescent="0.25">
      <c r="B56" s="8"/>
      <c r="C56" s="42" t="s">
        <v>109</v>
      </c>
      <c r="D56" s="8"/>
      <c r="E56" s="37" t="s">
        <v>102</v>
      </c>
      <c r="F56" s="8"/>
      <c r="G56" s="8"/>
      <c r="H56" s="8"/>
      <c r="I56" s="8"/>
      <c r="J56" s="19"/>
      <c r="K56" s="19"/>
      <c r="L56" s="295">
        <f>L57*L58</f>
        <v>0</v>
      </c>
      <c r="M56" s="295">
        <f t="shared" ref="M56:X56" si="7">M57*M58</f>
        <v>0</v>
      </c>
      <c r="N56" s="295">
        <f t="shared" si="7"/>
        <v>0</v>
      </c>
      <c r="O56" s="295">
        <f t="shared" si="7"/>
        <v>0</v>
      </c>
      <c r="P56" s="295">
        <f t="shared" si="7"/>
        <v>0</v>
      </c>
      <c r="Q56" s="295">
        <f t="shared" si="7"/>
        <v>0</v>
      </c>
      <c r="R56" s="295">
        <f t="shared" si="7"/>
        <v>0</v>
      </c>
      <c r="S56" s="295">
        <f t="shared" si="7"/>
        <v>0</v>
      </c>
      <c r="T56" s="295">
        <f t="shared" si="7"/>
        <v>0</v>
      </c>
      <c r="U56" s="295">
        <f t="shared" si="7"/>
        <v>0</v>
      </c>
      <c r="V56" s="295">
        <f t="shared" si="7"/>
        <v>0</v>
      </c>
      <c r="W56" s="295">
        <f t="shared" si="7"/>
        <v>0</v>
      </c>
      <c r="X56" s="295">
        <f t="shared" si="7"/>
        <v>0</v>
      </c>
      <c r="Y56" s="8"/>
    </row>
    <row r="57" spans="2:25" outlineLevel="1" x14ac:dyDescent="0.25">
      <c r="B57" s="8"/>
      <c r="C57" s="171" t="s">
        <v>401</v>
      </c>
      <c r="D57" s="8"/>
      <c r="E57" s="172" t="s">
        <v>402</v>
      </c>
      <c r="F57" s="8"/>
      <c r="G57" s="8"/>
      <c r="H57" s="8"/>
      <c r="I57" s="8"/>
      <c r="J57" s="19" t="s">
        <v>87</v>
      </c>
      <c r="K57" s="19"/>
      <c r="L57" s="38"/>
      <c r="M57" s="38"/>
      <c r="N57" s="38"/>
      <c r="O57" s="38"/>
      <c r="P57" s="38"/>
      <c r="Q57" s="38"/>
      <c r="R57" s="38"/>
      <c r="S57" s="38"/>
      <c r="T57" s="38"/>
      <c r="U57" s="38"/>
      <c r="V57" s="38"/>
      <c r="W57" s="38"/>
      <c r="X57" s="38"/>
      <c r="Y57" s="8"/>
    </row>
    <row r="58" spans="2:25" outlineLevel="1" x14ac:dyDescent="0.25">
      <c r="B58" s="8"/>
      <c r="C58" s="171" t="s">
        <v>404</v>
      </c>
      <c r="D58" s="8"/>
      <c r="E58" s="172" t="s">
        <v>403</v>
      </c>
      <c r="F58" s="8"/>
      <c r="G58" s="8"/>
      <c r="H58" s="8"/>
      <c r="I58" s="8"/>
      <c r="J58" s="19" t="s">
        <v>87</v>
      </c>
      <c r="K58" s="19"/>
      <c r="L58" s="38"/>
      <c r="M58" s="38"/>
      <c r="N58" s="38"/>
      <c r="O58" s="38"/>
      <c r="P58" s="38"/>
      <c r="Q58" s="38"/>
      <c r="R58" s="38"/>
      <c r="S58" s="38"/>
      <c r="T58" s="38"/>
      <c r="U58" s="38"/>
      <c r="V58" s="38"/>
      <c r="W58" s="38"/>
      <c r="X58" s="38"/>
      <c r="Y58" s="8"/>
    </row>
    <row r="59" spans="2:25" ht="8.4" customHeight="1" outlineLevel="1" x14ac:dyDescent="0.25">
      <c r="B59" s="8"/>
      <c r="C59" s="18"/>
      <c r="D59" s="8"/>
      <c r="E59" s="19"/>
      <c r="F59" s="8"/>
      <c r="G59" s="8"/>
      <c r="H59" s="8"/>
      <c r="I59" s="8"/>
      <c r="J59" s="8"/>
      <c r="K59" s="8"/>
      <c r="L59" s="8"/>
      <c r="M59" s="8"/>
      <c r="N59" s="8"/>
      <c r="O59" s="8"/>
      <c r="P59" s="8"/>
      <c r="Q59" s="8"/>
      <c r="R59" s="8"/>
      <c r="S59" s="8"/>
      <c r="T59" s="8"/>
      <c r="U59" s="8"/>
      <c r="V59" s="8"/>
      <c r="W59" s="8"/>
      <c r="X59" s="8"/>
      <c r="Y59" s="8"/>
    </row>
    <row r="60" spans="2:25" ht="27.6" outlineLevel="1" x14ac:dyDescent="0.25">
      <c r="B60" s="8"/>
      <c r="C60" s="42" t="s">
        <v>110</v>
      </c>
      <c r="D60" s="8"/>
      <c r="E60" s="37" t="s">
        <v>102</v>
      </c>
      <c r="F60" s="8"/>
      <c r="G60" s="8"/>
      <c r="H60" s="8"/>
      <c r="I60" s="8"/>
      <c r="J60" s="19" t="s">
        <v>87</v>
      </c>
      <c r="K60" s="19"/>
      <c r="L60" s="38"/>
      <c r="M60" s="38"/>
      <c r="N60" s="38"/>
      <c r="O60" s="38"/>
      <c r="P60" s="38"/>
      <c r="Q60" s="38"/>
      <c r="R60" s="38"/>
      <c r="S60" s="38"/>
      <c r="T60" s="38"/>
      <c r="U60" s="38"/>
      <c r="V60" s="38"/>
      <c r="W60" s="38"/>
      <c r="X60" s="38"/>
      <c r="Y60" s="8"/>
    </row>
    <row r="61" spans="2:25" ht="7.8" customHeight="1" outlineLevel="1" x14ac:dyDescent="0.25">
      <c r="B61" s="8"/>
      <c r="C61" s="18"/>
      <c r="D61" s="8"/>
      <c r="E61" s="19"/>
      <c r="F61" s="8"/>
      <c r="G61" s="8"/>
      <c r="H61" s="8"/>
      <c r="I61" s="8"/>
      <c r="J61" s="8"/>
      <c r="K61" s="8"/>
      <c r="L61" s="8"/>
      <c r="M61" s="8"/>
      <c r="N61" s="8"/>
      <c r="O61" s="8"/>
      <c r="P61" s="8"/>
      <c r="Q61" s="8"/>
      <c r="R61" s="8"/>
      <c r="S61" s="8"/>
      <c r="T61" s="8"/>
      <c r="U61" s="8"/>
      <c r="V61" s="8"/>
      <c r="W61" s="8"/>
      <c r="X61" s="8"/>
      <c r="Y61" s="8"/>
    </row>
    <row r="62" spans="2:25" ht="14.4" customHeight="1" outlineLevel="1" x14ac:dyDescent="0.25">
      <c r="B62" s="8"/>
      <c r="C62" s="42" t="s">
        <v>132</v>
      </c>
      <c r="D62" s="8"/>
      <c r="E62" s="37" t="s">
        <v>102</v>
      </c>
      <c r="F62" s="8"/>
      <c r="G62" s="8"/>
      <c r="H62" s="8"/>
      <c r="I62" s="296" t="s">
        <v>267</v>
      </c>
      <c r="J62" s="19" t="s">
        <v>87</v>
      </c>
      <c r="K62" s="8"/>
      <c r="L62" s="295">
        <f>IF('1-Inputuri'!L13="Implementare",IF(ISERROR(('4-Buget cerere'!$F$43+'4-Buget cerere'!$I$43+'4-Buget cerere'!$F$56+'4-Buget cerere'!$I$56+'4-Buget cerere'!$F$57+'4-Buget cerere'!$I$57+'4-Buget cerere'!$F$58+'4-Buget cerere'!$I$58+'4-Buget cerere'!$F$59+'4-Buget cerere'!$I$59+'4-Buget cerere'!$F$60+'4-Buget cerere'!$I$60+'4-Buget cerere'!$F$62+'4-Buget cerere'!$I$62)*'4-Buget cerere'!T70),0,('4-Buget cerere'!$F$43+'4-Buget cerere'!$I$43+'4-Buget cerere'!$F$56+'4-Buget cerere'!$I$56+'4-Buget cerere'!$F$57+'4-Buget cerere'!$I$57+'4-Buget cerere'!$F$58+'4-Buget cerere'!$I$58+'4-Buget cerere'!$F$59+'4-Buget cerere'!$I$59+'4-Buget cerere'!$F$60+'4-Buget cerere'!$I$60+'4-Buget cerere'!$F$62+'4-Buget cerere'!$I$62)*'4-Buget cerere'!T70),0)</f>
        <v>0</v>
      </c>
      <c r="M62" s="295">
        <f>IF('1-Inputuri'!M13="Implementare",IF(ISERROR(('4-Buget cerere'!$F$43+'4-Buget cerere'!$I$43+'4-Buget cerere'!$F$56+'4-Buget cerere'!$I$56+'4-Buget cerere'!$F$57+'4-Buget cerere'!$I$57+'4-Buget cerere'!$F$58+'4-Buget cerere'!$I$58+'4-Buget cerere'!$F$59+'4-Buget cerere'!$I$59+'4-Buget cerere'!$F$60+'4-Buget cerere'!$I$60+'4-Buget cerere'!$F$62+'4-Buget cerere'!$I$62)*'4-Buget cerere'!U70),0,('4-Buget cerere'!$F$43+'4-Buget cerere'!$I$43+'4-Buget cerere'!$F$56+'4-Buget cerere'!$I$56+'4-Buget cerere'!$F$57+'4-Buget cerere'!$I$57+'4-Buget cerere'!$F$58+'4-Buget cerere'!$I$58+'4-Buget cerere'!$F$59+'4-Buget cerere'!$I$59+'4-Buget cerere'!$F$60+'4-Buget cerere'!$I$60+'4-Buget cerere'!$F$62+'4-Buget cerere'!$I$62)*'4-Buget cerere'!U70),0)</f>
        <v>0</v>
      </c>
      <c r="N62" s="295">
        <f>IF('1-Inputuri'!N13="Implementare",IF(ISERROR(('4-Buget cerere'!$F$43+'4-Buget cerere'!$I$43+'4-Buget cerere'!$F$56+'4-Buget cerere'!$I$56+'4-Buget cerere'!$F$57+'4-Buget cerere'!$I$57+'4-Buget cerere'!$F$58+'4-Buget cerere'!$I$58+'4-Buget cerere'!$F$59+'4-Buget cerere'!$I$59+'4-Buget cerere'!$F$60+'4-Buget cerere'!$I$60+'4-Buget cerere'!$F$62+'4-Buget cerere'!$I$62)*'4-Buget cerere'!V70),0,('4-Buget cerere'!$F$43+'4-Buget cerere'!$I$43+'4-Buget cerere'!$F$56+'4-Buget cerere'!$I$56+'4-Buget cerere'!$F$57+'4-Buget cerere'!$I$57+'4-Buget cerere'!$F$58+'4-Buget cerere'!$I$58+'4-Buget cerere'!$F$59+'4-Buget cerere'!$I$59+'4-Buget cerere'!$F$60+'4-Buget cerere'!$I$60+'4-Buget cerere'!$F$62+'4-Buget cerere'!$I$62)*'4-Buget cerere'!V70),0)</f>
        <v>0</v>
      </c>
      <c r="O62" s="295">
        <f>IF('1-Inputuri'!O13="Implementare",IF(ISERROR(('4-Buget cerere'!$F$43+'4-Buget cerere'!$I$43+'4-Buget cerere'!$F$56+'4-Buget cerere'!$I$56+'4-Buget cerere'!$F$57+'4-Buget cerere'!$I$57+'4-Buget cerere'!$F$58+'4-Buget cerere'!$I$58+'4-Buget cerere'!$F$59+'4-Buget cerere'!$I$59+'4-Buget cerere'!$F$60+'4-Buget cerere'!$I$60+'4-Buget cerere'!$F$62+'4-Buget cerere'!$I$62)*'4-Buget cerere'!W70),0,('4-Buget cerere'!$F$43+'4-Buget cerere'!$I$43+'4-Buget cerere'!$F$56+'4-Buget cerere'!$I$56+'4-Buget cerere'!$F$57+'4-Buget cerere'!$I$57+'4-Buget cerere'!$F$58+'4-Buget cerere'!$I$58+'4-Buget cerere'!$F$59+'4-Buget cerere'!$I$59+'4-Buget cerere'!$F$60+'4-Buget cerere'!$I$60+'4-Buget cerere'!$F$62+'4-Buget cerere'!$I$62)*'4-Buget cerere'!W70),0)</f>
        <v>0</v>
      </c>
      <c r="P62" s="211"/>
      <c r="Q62" s="211"/>
      <c r="R62" s="211"/>
      <c r="S62" s="211"/>
      <c r="T62" s="211"/>
      <c r="U62" s="211"/>
      <c r="V62" s="211"/>
      <c r="W62" s="211"/>
      <c r="X62" s="211"/>
      <c r="Y62" s="8"/>
    </row>
    <row r="63" spans="2:25" ht="7.8" customHeight="1" outlineLevel="1" x14ac:dyDescent="0.25">
      <c r="B63" s="8"/>
      <c r="C63" s="18"/>
      <c r="D63" s="8"/>
      <c r="E63" s="19"/>
      <c r="F63" s="8"/>
      <c r="G63" s="8"/>
      <c r="H63" s="8"/>
      <c r="I63" s="8"/>
      <c r="J63" s="8"/>
      <c r="K63" s="8"/>
      <c r="L63" s="211"/>
      <c r="M63" s="211"/>
      <c r="N63" s="211"/>
      <c r="O63" s="211"/>
      <c r="P63" s="211"/>
      <c r="Q63" s="211"/>
      <c r="R63" s="211"/>
      <c r="S63" s="211"/>
      <c r="T63" s="211"/>
      <c r="U63" s="211"/>
      <c r="V63" s="211"/>
      <c r="W63" s="211"/>
      <c r="X63" s="211"/>
      <c r="Y63" s="8"/>
    </row>
    <row r="64" spans="2:25" outlineLevel="1" x14ac:dyDescent="0.25">
      <c r="B64" s="8"/>
      <c r="C64" s="42" t="s">
        <v>111</v>
      </c>
      <c r="D64" s="8"/>
      <c r="E64" s="37" t="s">
        <v>102</v>
      </c>
      <c r="F64" s="8"/>
      <c r="G64" s="8"/>
      <c r="H64" s="8"/>
      <c r="I64" s="8"/>
      <c r="J64" s="19"/>
      <c r="K64" s="19"/>
      <c r="L64" s="295">
        <f>SUM(L65:L67)</f>
        <v>0</v>
      </c>
      <c r="M64" s="295">
        <f t="shared" ref="M64:X64" si="8">SUM(M65:M67)</f>
        <v>0</v>
      </c>
      <c r="N64" s="295">
        <f t="shared" si="8"/>
        <v>0</v>
      </c>
      <c r="O64" s="295">
        <f t="shared" si="8"/>
        <v>0</v>
      </c>
      <c r="P64" s="295">
        <f t="shared" si="8"/>
        <v>0</v>
      </c>
      <c r="Q64" s="295">
        <f t="shared" si="8"/>
        <v>0</v>
      </c>
      <c r="R64" s="295">
        <f t="shared" si="8"/>
        <v>0</v>
      </c>
      <c r="S64" s="295">
        <f t="shared" si="8"/>
        <v>0</v>
      </c>
      <c r="T64" s="295">
        <f t="shared" si="8"/>
        <v>0</v>
      </c>
      <c r="U64" s="295">
        <f t="shared" si="8"/>
        <v>0</v>
      </c>
      <c r="V64" s="295">
        <f t="shared" si="8"/>
        <v>0</v>
      </c>
      <c r="W64" s="295">
        <f t="shared" si="8"/>
        <v>0</v>
      </c>
      <c r="X64" s="295">
        <f t="shared" si="8"/>
        <v>0</v>
      </c>
      <c r="Y64" s="8"/>
    </row>
    <row r="65" spans="2:25" outlineLevel="1" x14ac:dyDescent="0.25">
      <c r="B65" s="8"/>
      <c r="C65" s="36" t="s">
        <v>112</v>
      </c>
      <c r="D65" s="8"/>
      <c r="E65" s="37" t="s">
        <v>102</v>
      </c>
      <c r="F65" s="8"/>
      <c r="G65" s="8"/>
      <c r="H65" s="8"/>
      <c r="I65" s="8"/>
      <c r="J65" s="19" t="s">
        <v>87</v>
      </c>
      <c r="K65" s="19"/>
      <c r="L65" s="38"/>
      <c r="M65" s="38"/>
      <c r="N65" s="38"/>
      <c r="O65" s="38"/>
      <c r="P65" s="38"/>
      <c r="Q65" s="38"/>
      <c r="R65" s="38"/>
      <c r="S65" s="38"/>
      <c r="T65" s="38"/>
      <c r="U65" s="38"/>
      <c r="V65" s="38"/>
      <c r="W65" s="38"/>
      <c r="X65" s="38"/>
      <c r="Y65" s="8"/>
    </row>
    <row r="66" spans="2:25" outlineLevel="1" x14ac:dyDescent="0.25">
      <c r="B66" s="8"/>
      <c r="C66" s="36" t="s">
        <v>112</v>
      </c>
      <c r="D66" s="8"/>
      <c r="E66" s="37" t="s">
        <v>102</v>
      </c>
      <c r="F66" s="8"/>
      <c r="G66" s="8"/>
      <c r="H66" s="8"/>
      <c r="I66" s="8"/>
      <c r="J66" s="19" t="s">
        <v>87</v>
      </c>
      <c r="K66" s="19"/>
      <c r="L66" s="38"/>
      <c r="M66" s="38"/>
      <c r="N66" s="38"/>
      <c r="O66" s="38"/>
      <c r="P66" s="38"/>
      <c r="Q66" s="38"/>
      <c r="R66" s="38"/>
      <c r="S66" s="38"/>
      <c r="T66" s="38"/>
      <c r="U66" s="38"/>
      <c r="V66" s="38"/>
      <c r="W66" s="38"/>
      <c r="X66" s="38"/>
      <c r="Y66" s="8"/>
    </row>
    <row r="67" spans="2:25" outlineLevel="1" x14ac:dyDescent="0.25">
      <c r="B67" s="8"/>
      <c r="C67" s="36" t="s">
        <v>112</v>
      </c>
      <c r="D67" s="8"/>
      <c r="E67" s="37" t="s">
        <v>102</v>
      </c>
      <c r="F67" s="8"/>
      <c r="G67" s="8"/>
      <c r="H67" s="8"/>
      <c r="I67" s="8"/>
      <c r="J67" s="19" t="s">
        <v>87</v>
      </c>
      <c r="K67" s="19"/>
      <c r="L67" s="38"/>
      <c r="M67" s="38"/>
      <c r="N67" s="38"/>
      <c r="O67" s="38"/>
      <c r="P67" s="38"/>
      <c r="Q67" s="38"/>
      <c r="R67" s="38"/>
      <c r="S67" s="38"/>
      <c r="T67" s="38"/>
      <c r="U67" s="38"/>
      <c r="V67" s="38"/>
      <c r="W67" s="38"/>
      <c r="X67" s="38"/>
      <c r="Y67" s="8"/>
    </row>
    <row r="68" spans="2:25" outlineLevel="1" x14ac:dyDescent="0.25">
      <c r="B68" s="8"/>
      <c r="C68" s="18"/>
      <c r="D68" s="8"/>
      <c r="E68" s="19"/>
      <c r="F68" s="8"/>
      <c r="G68" s="8"/>
      <c r="H68" s="8"/>
      <c r="I68" s="8"/>
      <c r="J68" s="8"/>
      <c r="K68" s="8"/>
      <c r="L68" s="8"/>
      <c r="M68" s="8"/>
      <c r="N68" s="8"/>
      <c r="O68" s="8"/>
      <c r="P68" s="8"/>
      <c r="Q68" s="8"/>
      <c r="R68" s="8"/>
      <c r="S68" s="8"/>
      <c r="T68" s="8"/>
      <c r="U68" s="8"/>
      <c r="V68" s="8"/>
      <c r="W68" s="8"/>
      <c r="X68" s="8"/>
      <c r="Y68" s="8"/>
    </row>
    <row r="69" spans="2:25" ht="27.6" outlineLevel="1" x14ac:dyDescent="0.25">
      <c r="B69" s="8"/>
      <c r="C69" s="40" t="s">
        <v>113</v>
      </c>
      <c r="D69" s="8"/>
      <c r="E69" s="41" t="s">
        <v>102</v>
      </c>
      <c r="F69" s="8"/>
      <c r="G69" s="8"/>
      <c r="H69" s="8"/>
      <c r="I69" s="8"/>
      <c r="J69" s="19"/>
      <c r="K69" s="19"/>
      <c r="L69" s="294">
        <f>L50+L51+L53+L54+L56+L60+L64+L62</f>
        <v>0</v>
      </c>
      <c r="M69" s="294">
        <f t="shared" ref="M69:O69" si="9">M50+M51+M53+M54+M56+M60+M64+M62</f>
        <v>0</v>
      </c>
      <c r="N69" s="294">
        <f t="shared" si="9"/>
        <v>0</v>
      </c>
      <c r="O69" s="294">
        <f t="shared" si="9"/>
        <v>0</v>
      </c>
      <c r="P69" s="294">
        <f t="shared" ref="P69:X69" si="10">P50+P51+P53+P54+P56+P60+P64</f>
        <v>0</v>
      </c>
      <c r="Q69" s="294">
        <f t="shared" si="10"/>
        <v>0</v>
      </c>
      <c r="R69" s="294">
        <f t="shared" si="10"/>
        <v>0</v>
      </c>
      <c r="S69" s="294">
        <f t="shared" si="10"/>
        <v>0</v>
      </c>
      <c r="T69" s="294">
        <f t="shared" si="10"/>
        <v>0</v>
      </c>
      <c r="U69" s="294">
        <f t="shared" si="10"/>
        <v>0</v>
      </c>
      <c r="V69" s="294">
        <f t="shared" si="10"/>
        <v>0</v>
      </c>
      <c r="W69" s="294">
        <f t="shared" si="10"/>
        <v>0</v>
      </c>
      <c r="X69" s="294">
        <f t="shared" si="10"/>
        <v>0</v>
      </c>
      <c r="Y69" s="8"/>
    </row>
    <row r="70" spans="2:25" x14ac:dyDescent="0.25">
      <c r="B70" s="8"/>
      <c r="C70" s="18"/>
      <c r="D70" s="8"/>
      <c r="E70" s="19"/>
      <c r="F70" s="8"/>
      <c r="G70" s="8"/>
      <c r="H70" s="8"/>
      <c r="I70" s="8"/>
      <c r="J70" s="8"/>
      <c r="K70" s="8"/>
      <c r="L70" s="8"/>
      <c r="M70" s="8"/>
      <c r="N70" s="8"/>
      <c r="O70" s="8"/>
      <c r="P70" s="8"/>
      <c r="Q70" s="8"/>
      <c r="R70" s="8"/>
      <c r="S70" s="8"/>
      <c r="T70" s="8"/>
      <c r="U70" s="8"/>
      <c r="V70" s="8"/>
      <c r="W70" s="8"/>
      <c r="X70" s="8"/>
      <c r="Y70" s="8"/>
    </row>
    <row r="71" spans="2:25" x14ac:dyDescent="0.25">
      <c r="B71" s="8"/>
      <c r="C71" s="18"/>
      <c r="D71" s="8"/>
      <c r="E71" s="19"/>
      <c r="F71" s="8"/>
      <c r="G71" s="8"/>
      <c r="H71" s="8"/>
      <c r="I71" s="8"/>
      <c r="J71" s="8"/>
      <c r="K71" s="8"/>
      <c r="L71" s="8"/>
      <c r="M71" s="8"/>
      <c r="N71" s="8"/>
      <c r="O71" s="8"/>
      <c r="P71" s="8"/>
      <c r="Q71" s="8"/>
      <c r="R71" s="8"/>
      <c r="S71" s="8"/>
      <c r="T71" s="8"/>
      <c r="U71" s="8"/>
      <c r="V71" s="8"/>
      <c r="W71" s="8"/>
      <c r="X71" s="8"/>
      <c r="Y71" s="8"/>
    </row>
    <row r="72" spans="2:25" ht="30.6" customHeight="1" x14ac:dyDescent="0.25">
      <c r="B72" s="8"/>
      <c r="C72" s="386" t="s">
        <v>243</v>
      </c>
      <c r="D72" s="387"/>
      <c r="E72" s="387"/>
      <c r="F72" s="387"/>
      <c r="G72" s="387"/>
      <c r="H72" s="387"/>
      <c r="I72" s="388"/>
      <c r="J72" s="8"/>
      <c r="K72" s="8"/>
      <c r="L72" s="8"/>
      <c r="M72" s="8"/>
      <c r="N72" s="8"/>
      <c r="O72" s="8"/>
      <c r="P72" s="8"/>
      <c r="Q72" s="8"/>
      <c r="R72" s="8"/>
      <c r="S72" s="8"/>
      <c r="T72" s="8"/>
      <c r="U72" s="8"/>
      <c r="V72" s="8"/>
      <c r="W72" s="8"/>
      <c r="X72" s="8"/>
      <c r="Y72" s="8"/>
    </row>
    <row r="73" spans="2:25" ht="15" customHeight="1" x14ac:dyDescent="0.25">
      <c r="B73" s="8"/>
      <c r="C73" s="18"/>
      <c r="D73" s="18"/>
      <c r="E73" s="18"/>
      <c r="F73" s="18"/>
      <c r="G73" s="18"/>
      <c r="H73" s="18"/>
      <c r="I73" s="18"/>
      <c r="J73" s="8"/>
      <c r="K73" s="8"/>
      <c r="L73" s="8"/>
      <c r="M73" s="8"/>
      <c r="N73" s="8"/>
      <c r="O73" s="8"/>
      <c r="P73" s="8"/>
      <c r="Q73" s="8"/>
      <c r="R73" s="8"/>
      <c r="S73" s="8"/>
      <c r="T73" s="8"/>
      <c r="U73" s="8"/>
      <c r="V73" s="8"/>
      <c r="W73" s="8"/>
      <c r="X73" s="8"/>
      <c r="Y73" s="8"/>
    </row>
    <row r="74" spans="2:25" ht="27.6" outlineLevel="1" x14ac:dyDescent="0.25">
      <c r="B74" s="8"/>
      <c r="C74" s="34" t="s">
        <v>244</v>
      </c>
      <c r="D74" s="8"/>
      <c r="E74" s="44" t="s">
        <v>114</v>
      </c>
      <c r="F74" s="8"/>
      <c r="G74" s="8"/>
      <c r="H74" s="44" t="s">
        <v>100</v>
      </c>
      <c r="I74" s="44" t="s">
        <v>98</v>
      </c>
      <c r="J74" s="8"/>
      <c r="K74" s="45"/>
      <c r="L74" s="389" t="s">
        <v>265</v>
      </c>
      <c r="M74" s="390"/>
      <c r="N74" s="390"/>
      <c r="O74" s="390"/>
      <c r="P74" s="390"/>
      <c r="Q74" s="390"/>
      <c r="R74" s="390"/>
      <c r="S74" s="390"/>
      <c r="T74" s="390"/>
      <c r="U74" s="390"/>
      <c r="V74" s="390"/>
      <c r="W74" s="390"/>
      <c r="X74" s="391"/>
      <c r="Y74" s="8"/>
    </row>
    <row r="75" spans="2:25" outlineLevel="1" x14ac:dyDescent="0.25">
      <c r="B75" s="8"/>
      <c r="C75" s="4" t="s">
        <v>99</v>
      </c>
      <c r="D75" s="8"/>
      <c r="E75" s="37" t="s">
        <v>102</v>
      </c>
      <c r="F75" s="8"/>
      <c r="G75" s="8"/>
      <c r="H75" s="46"/>
      <c r="I75" s="47"/>
      <c r="J75" s="8"/>
      <c r="K75" s="19"/>
      <c r="L75" s="299">
        <f>IF(L$13="Implementare",0,IF(L$9&lt;=$I75,$H75/$I75,0))</f>
        <v>0</v>
      </c>
      <c r="M75" s="299">
        <f t="shared" ref="M75:X95" si="11">IF(M$13="Implementare",0,IF(M$9&lt;=$I75,$H75/$I75,0))</f>
        <v>0</v>
      </c>
      <c r="N75" s="299">
        <f t="shared" si="11"/>
        <v>0</v>
      </c>
      <c r="O75" s="299">
        <f t="shared" si="11"/>
        <v>0</v>
      </c>
      <c r="P75" s="299">
        <f t="shared" si="11"/>
        <v>0</v>
      </c>
      <c r="Q75" s="299">
        <f t="shared" si="11"/>
        <v>0</v>
      </c>
      <c r="R75" s="299">
        <f t="shared" si="11"/>
        <v>0</v>
      </c>
      <c r="S75" s="299">
        <f t="shared" si="11"/>
        <v>0</v>
      </c>
      <c r="T75" s="299">
        <f t="shared" si="11"/>
        <v>0</v>
      </c>
      <c r="U75" s="299">
        <f t="shared" si="11"/>
        <v>0</v>
      </c>
      <c r="V75" s="299">
        <f t="shared" si="11"/>
        <v>0</v>
      </c>
      <c r="W75" s="299">
        <f t="shared" si="11"/>
        <v>0</v>
      </c>
      <c r="X75" s="299">
        <f t="shared" si="11"/>
        <v>0</v>
      </c>
      <c r="Y75" s="8"/>
    </row>
    <row r="76" spans="2:25" outlineLevel="1" x14ac:dyDescent="0.25">
      <c r="B76" s="8"/>
      <c r="C76" s="4" t="s">
        <v>99</v>
      </c>
      <c r="D76" s="8"/>
      <c r="E76" s="37" t="s">
        <v>102</v>
      </c>
      <c r="F76" s="8"/>
      <c r="G76" s="8"/>
      <c r="H76" s="48"/>
      <c r="I76" s="49"/>
      <c r="J76" s="8"/>
      <c r="K76" s="19"/>
      <c r="L76" s="295">
        <f t="shared" ref="L76:X114" si="12">IF(L$13="Implementare",0,IF(L$9&lt;=$I76,$H76/$I76,0))</f>
        <v>0</v>
      </c>
      <c r="M76" s="295">
        <f t="shared" si="11"/>
        <v>0</v>
      </c>
      <c r="N76" s="295">
        <f t="shared" si="11"/>
        <v>0</v>
      </c>
      <c r="O76" s="295">
        <f t="shared" si="11"/>
        <v>0</v>
      </c>
      <c r="P76" s="295">
        <f t="shared" si="11"/>
        <v>0</v>
      </c>
      <c r="Q76" s="295">
        <f t="shared" si="11"/>
        <v>0</v>
      </c>
      <c r="R76" s="295">
        <f t="shared" si="11"/>
        <v>0</v>
      </c>
      <c r="S76" s="295">
        <f t="shared" si="11"/>
        <v>0</v>
      </c>
      <c r="T76" s="295">
        <f t="shared" si="11"/>
        <v>0</v>
      </c>
      <c r="U76" s="295">
        <f t="shared" si="11"/>
        <v>0</v>
      </c>
      <c r="V76" s="295">
        <f t="shared" si="11"/>
        <v>0</v>
      </c>
      <c r="W76" s="295">
        <f t="shared" si="11"/>
        <v>0</v>
      </c>
      <c r="X76" s="295">
        <f t="shared" si="11"/>
        <v>0</v>
      </c>
      <c r="Y76" s="8"/>
    </row>
    <row r="77" spans="2:25" outlineLevel="1" x14ac:dyDescent="0.25">
      <c r="B77" s="8"/>
      <c r="C77" s="4" t="s">
        <v>99</v>
      </c>
      <c r="D77" s="8"/>
      <c r="E77" s="37" t="s">
        <v>102</v>
      </c>
      <c r="F77" s="8"/>
      <c r="G77" s="8"/>
      <c r="H77" s="48"/>
      <c r="I77" s="49"/>
      <c r="J77" s="8"/>
      <c r="K77" s="19"/>
      <c r="L77" s="295">
        <f t="shared" si="12"/>
        <v>0</v>
      </c>
      <c r="M77" s="295">
        <f t="shared" si="11"/>
        <v>0</v>
      </c>
      <c r="N77" s="295">
        <f t="shared" si="11"/>
        <v>0</v>
      </c>
      <c r="O77" s="295">
        <f t="shared" si="11"/>
        <v>0</v>
      </c>
      <c r="P77" s="295">
        <f t="shared" si="11"/>
        <v>0</v>
      </c>
      <c r="Q77" s="295">
        <f t="shared" si="11"/>
        <v>0</v>
      </c>
      <c r="R77" s="295">
        <f t="shared" si="11"/>
        <v>0</v>
      </c>
      <c r="S77" s="295">
        <f t="shared" si="11"/>
        <v>0</v>
      </c>
      <c r="T77" s="295">
        <f t="shared" si="11"/>
        <v>0</v>
      </c>
      <c r="U77" s="295">
        <f t="shared" si="11"/>
        <v>0</v>
      </c>
      <c r="V77" s="295">
        <f t="shared" si="11"/>
        <v>0</v>
      </c>
      <c r="W77" s="295">
        <f t="shared" si="11"/>
        <v>0</v>
      </c>
      <c r="X77" s="295">
        <f t="shared" si="11"/>
        <v>0</v>
      </c>
      <c r="Y77" s="8"/>
    </row>
    <row r="78" spans="2:25" outlineLevel="1" x14ac:dyDescent="0.25">
      <c r="B78" s="8"/>
      <c r="C78" s="4" t="s">
        <v>99</v>
      </c>
      <c r="D78" s="8"/>
      <c r="E78" s="37" t="s">
        <v>102</v>
      </c>
      <c r="F78" s="8"/>
      <c r="G78" s="8"/>
      <c r="H78" s="48"/>
      <c r="I78" s="49"/>
      <c r="J78" s="8"/>
      <c r="K78" s="19"/>
      <c r="L78" s="295">
        <f t="shared" si="12"/>
        <v>0</v>
      </c>
      <c r="M78" s="295">
        <f t="shared" si="11"/>
        <v>0</v>
      </c>
      <c r="N78" s="295">
        <f t="shared" si="11"/>
        <v>0</v>
      </c>
      <c r="O78" s="295">
        <f t="shared" si="11"/>
        <v>0</v>
      </c>
      <c r="P78" s="295">
        <f t="shared" si="11"/>
        <v>0</v>
      </c>
      <c r="Q78" s="295">
        <f t="shared" si="11"/>
        <v>0</v>
      </c>
      <c r="R78" s="295">
        <f t="shared" si="11"/>
        <v>0</v>
      </c>
      <c r="S78" s="295">
        <f t="shared" si="11"/>
        <v>0</v>
      </c>
      <c r="T78" s="295">
        <f t="shared" si="11"/>
        <v>0</v>
      </c>
      <c r="U78" s="295">
        <f t="shared" si="11"/>
        <v>0</v>
      </c>
      <c r="V78" s="295">
        <f t="shared" si="11"/>
        <v>0</v>
      </c>
      <c r="W78" s="295">
        <f t="shared" si="11"/>
        <v>0</v>
      </c>
      <c r="X78" s="295">
        <f t="shared" si="11"/>
        <v>0</v>
      </c>
      <c r="Y78" s="8"/>
    </row>
    <row r="79" spans="2:25" outlineLevel="1" x14ac:dyDescent="0.25">
      <c r="B79" s="8"/>
      <c r="C79" s="4" t="s">
        <v>99</v>
      </c>
      <c r="D79" s="8"/>
      <c r="E79" s="37" t="s">
        <v>102</v>
      </c>
      <c r="F79" s="8"/>
      <c r="G79" s="8"/>
      <c r="H79" s="48"/>
      <c r="I79" s="49"/>
      <c r="J79" s="8"/>
      <c r="K79" s="19"/>
      <c r="L79" s="295">
        <f t="shared" si="12"/>
        <v>0</v>
      </c>
      <c r="M79" s="295">
        <f t="shared" si="11"/>
        <v>0</v>
      </c>
      <c r="N79" s="295">
        <f t="shared" si="11"/>
        <v>0</v>
      </c>
      <c r="O79" s="295">
        <f t="shared" si="11"/>
        <v>0</v>
      </c>
      <c r="P79" s="295">
        <f t="shared" si="11"/>
        <v>0</v>
      </c>
      <c r="Q79" s="295">
        <f t="shared" si="11"/>
        <v>0</v>
      </c>
      <c r="R79" s="295">
        <f t="shared" si="11"/>
        <v>0</v>
      </c>
      <c r="S79" s="295">
        <f t="shared" si="11"/>
        <v>0</v>
      </c>
      <c r="T79" s="295">
        <f t="shared" si="11"/>
        <v>0</v>
      </c>
      <c r="U79" s="295">
        <f t="shared" si="11"/>
        <v>0</v>
      </c>
      <c r="V79" s="295">
        <f t="shared" si="11"/>
        <v>0</v>
      </c>
      <c r="W79" s="295">
        <f t="shared" si="11"/>
        <v>0</v>
      </c>
      <c r="X79" s="295">
        <f t="shared" si="11"/>
        <v>0</v>
      </c>
      <c r="Y79" s="8"/>
    </row>
    <row r="80" spans="2:25" outlineLevel="1" x14ac:dyDescent="0.25">
      <c r="B80" s="8"/>
      <c r="C80" s="4" t="s">
        <v>99</v>
      </c>
      <c r="D80" s="8"/>
      <c r="E80" s="37" t="s">
        <v>102</v>
      </c>
      <c r="F80" s="8"/>
      <c r="G80" s="8"/>
      <c r="H80" s="48"/>
      <c r="I80" s="49"/>
      <c r="J80" s="8"/>
      <c r="K80" s="19"/>
      <c r="L80" s="295">
        <f t="shared" si="12"/>
        <v>0</v>
      </c>
      <c r="M80" s="295">
        <f t="shared" si="11"/>
        <v>0</v>
      </c>
      <c r="N80" s="295">
        <f t="shared" si="11"/>
        <v>0</v>
      </c>
      <c r="O80" s="295">
        <f t="shared" si="11"/>
        <v>0</v>
      </c>
      <c r="P80" s="295">
        <f t="shared" si="11"/>
        <v>0</v>
      </c>
      <c r="Q80" s="295">
        <f t="shared" si="11"/>
        <v>0</v>
      </c>
      <c r="R80" s="295">
        <f t="shared" si="11"/>
        <v>0</v>
      </c>
      <c r="S80" s="295">
        <f t="shared" si="11"/>
        <v>0</v>
      </c>
      <c r="T80" s="295">
        <f t="shared" si="11"/>
        <v>0</v>
      </c>
      <c r="U80" s="295">
        <f t="shared" si="11"/>
        <v>0</v>
      </c>
      <c r="V80" s="295">
        <f t="shared" si="11"/>
        <v>0</v>
      </c>
      <c r="W80" s="295">
        <f t="shared" si="11"/>
        <v>0</v>
      </c>
      <c r="X80" s="295">
        <f t="shared" si="11"/>
        <v>0</v>
      </c>
      <c r="Y80" s="8"/>
    </row>
    <row r="81" spans="2:25" ht="25.8" customHeight="1" outlineLevel="1" x14ac:dyDescent="0.25">
      <c r="B81" s="8"/>
      <c r="C81" s="5" t="s">
        <v>5</v>
      </c>
      <c r="D81" s="8"/>
      <c r="E81" s="50" t="s">
        <v>102</v>
      </c>
      <c r="F81" s="8"/>
      <c r="G81" s="8"/>
      <c r="H81" s="297">
        <f>SUM(H75:H80)</f>
        <v>0</v>
      </c>
      <c r="I81" s="298"/>
      <c r="J81" s="8"/>
      <c r="K81" s="19"/>
      <c r="L81" s="229">
        <f>SUM(L75:L80)</f>
        <v>0</v>
      </c>
      <c r="M81" s="229">
        <f t="shared" ref="M81:X81" si="13">SUM(M75:M80)</f>
        <v>0</v>
      </c>
      <c r="N81" s="229">
        <f t="shared" si="13"/>
        <v>0</v>
      </c>
      <c r="O81" s="229">
        <f t="shared" si="13"/>
        <v>0</v>
      </c>
      <c r="P81" s="229">
        <f t="shared" si="13"/>
        <v>0</v>
      </c>
      <c r="Q81" s="229">
        <f t="shared" si="13"/>
        <v>0</v>
      </c>
      <c r="R81" s="229">
        <f t="shared" si="13"/>
        <v>0</v>
      </c>
      <c r="S81" s="229">
        <f t="shared" si="13"/>
        <v>0</v>
      </c>
      <c r="T81" s="229">
        <f t="shared" si="13"/>
        <v>0</v>
      </c>
      <c r="U81" s="229">
        <f t="shared" si="13"/>
        <v>0</v>
      </c>
      <c r="V81" s="229">
        <f t="shared" si="13"/>
        <v>0</v>
      </c>
      <c r="W81" s="229">
        <f t="shared" si="13"/>
        <v>0</v>
      </c>
      <c r="X81" s="229">
        <f t="shared" si="13"/>
        <v>0</v>
      </c>
      <c r="Y81" s="8"/>
    </row>
    <row r="82" spans="2:25" outlineLevel="1" x14ac:dyDescent="0.25">
      <c r="B82" s="8"/>
      <c r="C82" s="6"/>
      <c r="D82" s="8"/>
      <c r="E82" s="19"/>
      <c r="F82" s="8"/>
      <c r="G82" s="8"/>
      <c r="H82" s="51"/>
      <c r="I82" s="19"/>
      <c r="J82" s="8"/>
      <c r="K82" s="19"/>
      <c r="L82" s="52"/>
      <c r="M82" s="52"/>
      <c r="N82" s="52"/>
      <c r="O82" s="52"/>
      <c r="P82" s="52"/>
      <c r="Q82" s="52"/>
      <c r="R82" s="52"/>
      <c r="S82" s="52"/>
      <c r="T82" s="52"/>
      <c r="U82" s="52"/>
      <c r="V82" s="52"/>
      <c r="W82" s="52"/>
      <c r="X82" s="52"/>
      <c r="Y82" s="8"/>
    </row>
    <row r="83" spans="2:25" ht="27.6" outlineLevel="1" x14ac:dyDescent="0.25">
      <c r="B83" s="8"/>
      <c r="C83" s="34" t="s">
        <v>263</v>
      </c>
      <c r="D83" s="8"/>
      <c r="E83" s="40" t="s">
        <v>102</v>
      </c>
      <c r="F83" s="8"/>
      <c r="G83" s="8"/>
      <c r="H83" s="45"/>
      <c r="I83" s="45"/>
      <c r="J83" s="8"/>
      <c r="K83" s="19"/>
      <c r="L83" s="53"/>
      <c r="M83" s="53"/>
      <c r="N83" s="53"/>
      <c r="O83" s="53"/>
      <c r="P83" s="53"/>
      <c r="Q83" s="53"/>
      <c r="R83" s="53"/>
      <c r="S83" s="53"/>
      <c r="T83" s="53"/>
      <c r="U83" s="53"/>
      <c r="V83" s="53"/>
      <c r="W83" s="53"/>
      <c r="X83" s="53"/>
      <c r="Y83" s="8"/>
    </row>
    <row r="84" spans="2:25" outlineLevel="1" x14ac:dyDescent="0.25">
      <c r="B84" s="8"/>
      <c r="C84" s="6"/>
      <c r="D84" s="8"/>
      <c r="E84" s="19"/>
      <c r="F84" s="8"/>
      <c r="G84" s="8"/>
      <c r="H84" s="51"/>
      <c r="I84" s="19"/>
      <c r="J84" s="8"/>
      <c r="K84" s="19"/>
      <c r="L84" s="52"/>
      <c r="M84" s="52"/>
      <c r="N84" s="52"/>
      <c r="O84" s="52"/>
      <c r="P84" s="52"/>
      <c r="Q84" s="52"/>
      <c r="R84" s="52"/>
      <c r="S84" s="52"/>
      <c r="T84" s="52"/>
      <c r="U84" s="52"/>
      <c r="V84" s="52"/>
      <c r="W84" s="52"/>
      <c r="X84" s="52"/>
      <c r="Y84" s="8"/>
    </row>
    <row r="85" spans="2:25" ht="27.6" outlineLevel="1" x14ac:dyDescent="0.25">
      <c r="B85" s="8"/>
      <c r="C85" s="34" t="s">
        <v>245</v>
      </c>
      <c r="D85" s="8"/>
      <c r="E85" s="44" t="s">
        <v>114</v>
      </c>
      <c r="F85" s="8"/>
      <c r="G85" s="8"/>
      <c r="H85" s="44" t="s">
        <v>100</v>
      </c>
      <c r="I85" s="44" t="s">
        <v>98</v>
      </c>
      <c r="J85" s="8"/>
      <c r="K85" s="19"/>
      <c r="L85" s="389" t="s">
        <v>266</v>
      </c>
      <c r="M85" s="390"/>
      <c r="N85" s="390"/>
      <c r="O85" s="390"/>
      <c r="P85" s="390"/>
      <c r="Q85" s="390"/>
      <c r="R85" s="390"/>
      <c r="S85" s="390"/>
      <c r="T85" s="390"/>
      <c r="U85" s="390"/>
      <c r="V85" s="390"/>
      <c r="W85" s="390"/>
      <c r="X85" s="391"/>
      <c r="Y85" s="8"/>
    </row>
    <row r="86" spans="2:25" outlineLevel="1" x14ac:dyDescent="0.25">
      <c r="B86" s="8"/>
      <c r="C86" s="4" t="s">
        <v>99</v>
      </c>
      <c r="D86" s="8"/>
      <c r="E86" s="37" t="s">
        <v>102</v>
      </c>
      <c r="F86" s="8"/>
      <c r="G86" s="8"/>
      <c r="H86" s="48"/>
      <c r="I86" s="49"/>
      <c r="J86" s="8"/>
      <c r="K86" s="19"/>
      <c r="L86" s="295">
        <f t="shared" si="12"/>
        <v>0</v>
      </c>
      <c r="M86" s="295">
        <f t="shared" si="11"/>
        <v>0</v>
      </c>
      <c r="N86" s="295">
        <f t="shared" si="11"/>
        <v>0</v>
      </c>
      <c r="O86" s="295">
        <f t="shared" si="11"/>
        <v>0</v>
      </c>
      <c r="P86" s="295">
        <f t="shared" si="11"/>
        <v>0</v>
      </c>
      <c r="Q86" s="295">
        <f t="shared" si="11"/>
        <v>0</v>
      </c>
      <c r="R86" s="295">
        <f t="shared" si="11"/>
        <v>0</v>
      </c>
      <c r="S86" s="295">
        <f t="shared" si="11"/>
        <v>0</v>
      </c>
      <c r="T86" s="295">
        <f t="shared" si="11"/>
        <v>0</v>
      </c>
      <c r="U86" s="295">
        <f t="shared" si="11"/>
        <v>0</v>
      </c>
      <c r="V86" s="295">
        <f t="shared" si="11"/>
        <v>0</v>
      </c>
      <c r="W86" s="295">
        <f t="shared" si="11"/>
        <v>0</v>
      </c>
      <c r="X86" s="295">
        <f t="shared" si="11"/>
        <v>0</v>
      </c>
      <c r="Y86" s="8"/>
    </row>
    <row r="87" spans="2:25" outlineLevel="1" x14ac:dyDescent="0.25">
      <c r="B87" s="8"/>
      <c r="C87" s="4" t="s">
        <v>99</v>
      </c>
      <c r="D87" s="8"/>
      <c r="E87" s="37" t="s">
        <v>102</v>
      </c>
      <c r="F87" s="8"/>
      <c r="G87" s="8"/>
      <c r="H87" s="48"/>
      <c r="I87" s="49"/>
      <c r="J87" s="8"/>
      <c r="K87" s="19"/>
      <c r="L87" s="295">
        <f t="shared" si="12"/>
        <v>0</v>
      </c>
      <c r="M87" s="295">
        <f t="shared" si="11"/>
        <v>0</v>
      </c>
      <c r="N87" s="295">
        <f t="shared" si="11"/>
        <v>0</v>
      </c>
      <c r="O87" s="295">
        <f t="shared" si="11"/>
        <v>0</v>
      </c>
      <c r="P87" s="295">
        <f t="shared" si="11"/>
        <v>0</v>
      </c>
      <c r="Q87" s="295">
        <f t="shared" si="11"/>
        <v>0</v>
      </c>
      <c r="R87" s="295">
        <f t="shared" si="11"/>
        <v>0</v>
      </c>
      <c r="S87" s="295">
        <f t="shared" si="11"/>
        <v>0</v>
      </c>
      <c r="T87" s="295">
        <f t="shared" si="11"/>
        <v>0</v>
      </c>
      <c r="U87" s="295">
        <f t="shared" si="11"/>
        <v>0</v>
      </c>
      <c r="V87" s="295">
        <f t="shared" si="11"/>
        <v>0</v>
      </c>
      <c r="W87" s="295">
        <f t="shared" si="11"/>
        <v>0</v>
      </c>
      <c r="X87" s="295">
        <f t="shared" si="11"/>
        <v>0</v>
      </c>
      <c r="Y87" s="8"/>
    </row>
    <row r="88" spans="2:25" outlineLevel="1" x14ac:dyDescent="0.25">
      <c r="B88" s="8"/>
      <c r="C88" s="4" t="s">
        <v>99</v>
      </c>
      <c r="D88" s="8"/>
      <c r="E88" s="37" t="s">
        <v>102</v>
      </c>
      <c r="F88" s="8"/>
      <c r="G88" s="8"/>
      <c r="H88" s="48"/>
      <c r="I88" s="49"/>
      <c r="J88" s="8"/>
      <c r="K88" s="19"/>
      <c r="L88" s="295">
        <f t="shared" si="12"/>
        <v>0</v>
      </c>
      <c r="M88" s="295">
        <f t="shared" si="11"/>
        <v>0</v>
      </c>
      <c r="N88" s="295">
        <f t="shared" si="11"/>
        <v>0</v>
      </c>
      <c r="O88" s="295">
        <f t="shared" si="11"/>
        <v>0</v>
      </c>
      <c r="P88" s="295">
        <f t="shared" si="11"/>
        <v>0</v>
      </c>
      <c r="Q88" s="295">
        <f t="shared" si="11"/>
        <v>0</v>
      </c>
      <c r="R88" s="295">
        <f t="shared" si="11"/>
        <v>0</v>
      </c>
      <c r="S88" s="295">
        <f t="shared" si="11"/>
        <v>0</v>
      </c>
      <c r="T88" s="295">
        <f t="shared" si="11"/>
        <v>0</v>
      </c>
      <c r="U88" s="295">
        <f t="shared" si="11"/>
        <v>0</v>
      </c>
      <c r="V88" s="295">
        <f t="shared" si="11"/>
        <v>0</v>
      </c>
      <c r="W88" s="295">
        <f t="shared" si="11"/>
        <v>0</v>
      </c>
      <c r="X88" s="295">
        <f t="shared" si="11"/>
        <v>0</v>
      </c>
      <c r="Y88" s="8"/>
    </row>
    <row r="89" spans="2:25" outlineLevel="1" x14ac:dyDescent="0.25">
      <c r="B89" s="8"/>
      <c r="C89" s="4" t="s">
        <v>99</v>
      </c>
      <c r="D89" s="8"/>
      <c r="E89" s="37" t="s">
        <v>102</v>
      </c>
      <c r="F89" s="8"/>
      <c r="G89" s="8"/>
      <c r="H89" s="48"/>
      <c r="I89" s="49"/>
      <c r="J89" s="8"/>
      <c r="K89" s="19"/>
      <c r="L89" s="295">
        <f t="shared" si="12"/>
        <v>0</v>
      </c>
      <c r="M89" s="295">
        <f t="shared" si="11"/>
        <v>0</v>
      </c>
      <c r="N89" s="295">
        <f t="shared" si="11"/>
        <v>0</v>
      </c>
      <c r="O89" s="295">
        <f t="shared" si="11"/>
        <v>0</v>
      </c>
      <c r="P89" s="295">
        <f t="shared" si="11"/>
        <v>0</v>
      </c>
      <c r="Q89" s="295">
        <f t="shared" si="11"/>
        <v>0</v>
      </c>
      <c r="R89" s="295">
        <f t="shared" si="11"/>
        <v>0</v>
      </c>
      <c r="S89" s="295">
        <f t="shared" si="11"/>
        <v>0</v>
      </c>
      <c r="T89" s="295">
        <f t="shared" si="11"/>
        <v>0</v>
      </c>
      <c r="U89" s="295">
        <f t="shared" si="11"/>
        <v>0</v>
      </c>
      <c r="V89" s="295">
        <f t="shared" si="11"/>
        <v>0</v>
      </c>
      <c r="W89" s="295">
        <f t="shared" si="11"/>
        <v>0</v>
      </c>
      <c r="X89" s="295">
        <f t="shared" si="11"/>
        <v>0</v>
      </c>
      <c r="Y89" s="8"/>
    </row>
    <row r="90" spans="2:25" outlineLevel="1" x14ac:dyDescent="0.25">
      <c r="B90" s="8"/>
      <c r="C90" s="4" t="s">
        <v>99</v>
      </c>
      <c r="D90" s="8"/>
      <c r="E90" s="37" t="s">
        <v>102</v>
      </c>
      <c r="F90" s="8"/>
      <c r="G90" s="8"/>
      <c r="H90" s="48"/>
      <c r="I90" s="49"/>
      <c r="J90" s="8"/>
      <c r="K90" s="19"/>
      <c r="L90" s="295">
        <f t="shared" si="12"/>
        <v>0</v>
      </c>
      <c r="M90" s="295">
        <f t="shared" si="11"/>
        <v>0</v>
      </c>
      <c r="N90" s="295">
        <f t="shared" si="11"/>
        <v>0</v>
      </c>
      <c r="O90" s="295">
        <f t="shared" si="11"/>
        <v>0</v>
      </c>
      <c r="P90" s="295">
        <f t="shared" si="11"/>
        <v>0</v>
      </c>
      <c r="Q90" s="295">
        <f t="shared" si="11"/>
        <v>0</v>
      </c>
      <c r="R90" s="295">
        <f t="shared" si="11"/>
        <v>0</v>
      </c>
      <c r="S90" s="295">
        <f t="shared" si="11"/>
        <v>0</v>
      </c>
      <c r="T90" s="295">
        <f t="shared" si="11"/>
        <v>0</v>
      </c>
      <c r="U90" s="295">
        <f t="shared" si="11"/>
        <v>0</v>
      </c>
      <c r="V90" s="295">
        <f t="shared" si="11"/>
        <v>0</v>
      </c>
      <c r="W90" s="295">
        <f t="shared" si="11"/>
        <v>0</v>
      </c>
      <c r="X90" s="295">
        <f t="shared" si="11"/>
        <v>0</v>
      </c>
      <c r="Y90" s="8"/>
    </row>
    <row r="91" spans="2:25" outlineLevel="1" x14ac:dyDescent="0.25">
      <c r="B91" s="8"/>
      <c r="C91" s="4" t="s">
        <v>99</v>
      </c>
      <c r="D91" s="8"/>
      <c r="E91" s="37" t="s">
        <v>102</v>
      </c>
      <c r="F91" s="8"/>
      <c r="G91" s="8"/>
      <c r="H91" s="48"/>
      <c r="I91" s="49"/>
      <c r="J91" s="8"/>
      <c r="K91" s="19"/>
      <c r="L91" s="295">
        <f t="shared" si="12"/>
        <v>0</v>
      </c>
      <c r="M91" s="295">
        <f t="shared" si="11"/>
        <v>0</v>
      </c>
      <c r="N91" s="295">
        <f t="shared" si="11"/>
        <v>0</v>
      </c>
      <c r="O91" s="295">
        <f t="shared" si="11"/>
        <v>0</v>
      </c>
      <c r="P91" s="295">
        <f t="shared" si="11"/>
        <v>0</v>
      </c>
      <c r="Q91" s="295">
        <f t="shared" si="11"/>
        <v>0</v>
      </c>
      <c r="R91" s="295">
        <f t="shared" si="11"/>
        <v>0</v>
      </c>
      <c r="S91" s="295">
        <f t="shared" si="11"/>
        <v>0</v>
      </c>
      <c r="T91" s="295">
        <f t="shared" si="11"/>
        <v>0</v>
      </c>
      <c r="U91" s="295">
        <f t="shared" si="11"/>
        <v>0</v>
      </c>
      <c r="V91" s="295">
        <f t="shared" si="11"/>
        <v>0</v>
      </c>
      <c r="W91" s="295">
        <f t="shared" si="11"/>
        <v>0</v>
      </c>
      <c r="X91" s="295">
        <f t="shared" si="11"/>
        <v>0</v>
      </c>
      <c r="Y91" s="8"/>
    </row>
    <row r="92" spans="2:25" outlineLevel="1" x14ac:dyDescent="0.25">
      <c r="B92" s="8"/>
      <c r="C92" s="4" t="s">
        <v>99</v>
      </c>
      <c r="D92" s="8"/>
      <c r="E92" s="37" t="s">
        <v>102</v>
      </c>
      <c r="F92" s="8"/>
      <c r="G92" s="8"/>
      <c r="H92" s="48"/>
      <c r="I92" s="49"/>
      <c r="J92" s="8"/>
      <c r="K92" s="19"/>
      <c r="L92" s="295">
        <f t="shared" si="12"/>
        <v>0</v>
      </c>
      <c r="M92" s="295">
        <f t="shared" si="11"/>
        <v>0</v>
      </c>
      <c r="N92" s="295">
        <f t="shared" si="11"/>
        <v>0</v>
      </c>
      <c r="O92" s="295">
        <f t="shared" si="11"/>
        <v>0</v>
      </c>
      <c r="P92" s="295">
        <f t="shared" si="11"/>
        <v>0</v>
      </c>
      <c r="Q92" s="295">
        <f t="shared" si="11"/>
        <v>0</v>
      </c>
      <c r="R92" s="295">
        <f t="shared" si="11"/>
        <v>0</v>
      </c>
      <c r="S92" s="295">
        <f t="shared" si="11"/>
        <v>0</v>
      </c>
      <c r="T92" s="295">
        <f t="shared" si="11"/>
        <v>0</v>
      </c>
      <c r="U92" s="295">
        <f t="shared" si="11"/>
        <v>0</v>
      </c>
      <c r="V92" s="295">
        <f t="shared" si="11"/>
        <v>0</v>
      </c>
      <c r="W92" s="295">
        <f t="shared" si="11"/>
        <v>0</v>
      </c>
      <c r="X92" s="295">
        <f t="shared" si="11"/>
        <v>0</v>
      </c>
      <c r="Y92" s="8"/>
    </row>
    <row r="93" spans="2:25" outlineLevel="1" x14ac:dyDescent="0.25">
      <c r="B93" s="8"/>
      <c r="C93" s="4" t="s">
        <v>99</v>
      </c>
      <c r="D93" s="8"/>
      <c r="E93" s="37" t="s">
        <v>102</v>
      </c>
      <c r="F93" s="8"/>
      <c r="G93" s="8"/>
      <c r="H93" s="48"/>
      <c r="I93" s="49"/>
      <c r="J93" s="8"/>
      <c r="K93" s="19"/>
      <c r="L93" s="295">
        <f t="shared" si="12"/>
        <v>0</v>
      </c>
      <c r="M93" s="295">
        <f t="shared" si="11"/>
        <v>0</v>
      </c>
      <c r="N93" s="295">
        <f t="shared" si="11"/>
        <v>0</v>
      </c>
      <c r="O93" s="295">
        <f t="shared" si="11"/>
        <v>0</v>
      </c>
      <c r="P93" s="295">
        <f t="shared" si="11"/>
        <v>0</v>
      </c>
      <c r="Q93" s="295">
        <f t="shared" si="11"/>
        <v>0</v>
      </c>
      <c r="R93" s="295">
        <f t="shared" si="11"/>
        <v>0</v>
      </c>
      <c r="S93" s="295">
        <f t="shared" si="11"/>
        <v>0</v>
      </c>
      <c r="T93" s="295">
        <f t="shared" si="11"/>
        <v>0</v>
      </c>
      <c r="U93" s="295">
        <f t="shared" si="11"/>
        <v>0</v>
      </c>
      <c r="V93" s="295">
        <f t="shared" si="11"/>
        <v>0</v>
      </c>
      <c r="W93" s="295">
        <f t="shared" si="11"/>
        <v>0</v>
      </c>
      <c r="X93" s="295">
        <f t="shared" si="11"/>
        <v>0</v>
      </c>
      <c r="Y93" s="8"/>
    </row>
    <row r="94" spans="2:25" outlineLevel="1" x14ac:dyDescent="0.25">
      <c r="B94" s="8"/>
      <c r="C94" s="4" t="s">
        <v>99</v>
      </c>
      <c r="D94" s="8"/>
      <c r="E94" s="37" t="s">
        <v>102</v>
      </c>
      <c r="F94" s="8"/>
      <c r="G94" s="8"/>
      <c r="H94" s="48"/>
      <c r="I94" s="49"/>
      <c r="J94" s="8"/>
      <c r="K94" s="19"/>
      <c r="L94" s="295">
        <f t="shared" si="12"/>
        <v>0</v>
      </c>
      <c r="M94" s="295">
        <f t="shared" si="11"/>
        <v>0</v>
      </c>
      <c r="N94" s="295">
        <f t="shared" si="11"/>
        <v>0</v>
      </c>
      <c r="O94" s="295">
        <f t="shared" si="11"/>
        <v>0</v>
      </c>
      <c r="P94" s="295">
        <f t="shared" si="11"/>
        <v>0</v>
      </c>
      <c r="Q94" s="295">
        <f t="shared" si="11"/>
        <v>0</v>
      </c>
      <c r="R94" s="295">
        <f t="shared" si="11"/>
        <v>0</v>
      </c>
      <c r="S94" s="295">
        <f t="shared" si="11"/>
        <v>0</v>
      </c>
      <c r="T94" s="295">
        <f t="shared" si="11"/>
        <v>0</v>
      </c>
      <c r="U94" s="295">
        <f t="shared" si="11"/>
        <v>0</v>
      </c>
      <c r="V94" s="295">
        <f t="shared" si="11"/>
        <v>0</v>
      </c>
      <c r="W94" s="295">
        <f t="shared" si="11"/>
        <v>0</v>
      </c>
      <c r="X94" s="295">
        <f t="shared" si="11"/>
        <v>0</v>
      </c>
      <c r="Y94" s="8"/>
    </row>
    <row r="95" spans="2:25" outlineLevel="1" x14ac:dyDescent="0.25">
      <c r="B95" s="8"/>
      <c r="C95" s="4" t="s">
        <v>99</v>
      </c>
      <c r="D95" s="8"/>
      <c r="E95" s="37" t="s">
        <v>102</v>
      </c>
      <c r="F95" s="8"/>
      <c r="G95" s="8"/>
      <c r="H95" s="48"/>
      <c r="I95" s="49"/>
      <c r="J95" s="8"/>
      <c r="K95" s="19"/>
      <c r="L95" s="295">
        <f t="shared" si="12"/>
        <v>0</v>
      </c>
      <c r="M95" s="295">
        <f t="shared" si="11"/>
        <v>0</v>
      </c>
      <c r="N95" s="295">
        <f t="shared" si="11"/>
        <v>0</v>
      </c>
      <c r="O95" s="295">
        <f t="shared" si="11"/>
        <v>0</v>
      </c>
      <c r="P95" s="295">
        <f t="shared" si="11"/>
        <v>0</v>
      </c>
      <c r="Q95" s="295">
        <f t="shared" si="11"/>
        <v>0</v>
      </c>
      <c r="R95" s="295">
        <f t="shared" si="11"/>
        <v>0</v>
      </c>
      <c r="S95" s="295">
        <f t="shared" si="11"/>
        <v>0</v>
      </c>
      <c r="T95" s="295">
        <f t="shared" si="11"/>
        <v>0</v>
      </c>
      <c r="U95" s="295">
        <f t="shared" si="11"/>
        <v>0</v>
      </c>
      <c r="V95" s="295">
        <f t="shared" si="11"/>
        <v>0</v>
      </c>
      <c r="W95" s="295">
        <f t="shared" si="11"/>
        <v>0</v>
      </c>
      <c r="X95" s="295">
        <f t="shared" si="11"/>
        <v>0</v>
      </c>
      <c r="Y95" s="8"/>
    </row>
    <row r="96" spans="2:25" outlineLevel="1" x14ac:dyDescent="0.25">
      <c r="B96" s="8"/>
      <c r="C96" s="4" t="s">
        <v>99</v>
      </c>
      <c r="D96" s="8"/>
      <c r="E96" s="37" t="s">
        <v>102</v>
      </c>
      <c r="F96" s="8"/>
      <c r="G96" s="8"/>
      <c r="H96" s="48"/>
      <c r="I96" s="49"/>
      <c r="J96" s="8"/>
      <c r="K96" s="19"/>
      <c r="L96" s="295">
        <f t="shared" si="12"/>
        <v>0</v>
      </c>
      <c r="M96" s="295">
        <f t="shared" si="12"/>
        <v>0</v>
      </c>
      <c r="N96" s="295">
        <f t="shared" si="12"/>
        <v>0</v>
      </c>
      <c r="O96" s="295">
        <f t="shared" si="12"/>
        <v>0</v>
      </c>
      <c r="P96" s="295">
        <f t="shared" si="12"/>
        <v>0</v>
      </c>
      <c r="Q96" s="295">
        <f t="shared" si="12"/>
        <v>0</v>
      </c>
      <c r="R96" s="295">
        <f t="shared" si="12"/>
        <v>0</v>
      </c>
      <c r="S96" s="295">
        <f t="shared" si="12"/>
        <v>0</v>
      </c>
      <c r="T96" s="295">
        <f t="shared" si="12"/>
        <v>0</v>
      </c>
      <c r="U96" s="295">
        <f t="shared" si="12"/>
        <v>0</v>
      </c>
      <c r="V96" s="295">
        <f t="shared" si="12"/>
        <v>0</v>
      </c>
      <c r="W96" s="295">
        <f t="shared" si="12"/>
        <v>0</v>
      </c>
      <c r="X96" s="295">
        <f t="shared" si="12"/>
        <v>0</v>
      </c>
      <c r="Y96" s="8"/>
    </row>
    <row r="97" spans="2:25" outlineLevel="1" x14ac:dyDescent="0.25">
      <c r="B97" s="8"/>
      <c r="C97" s="4" t="s">
        <v>99</v>
      </c>
      <c r="D97" s="8"/>
      <c r="E97" s="37" t="s">
        <v>102</v>
      </c>
      <c r="F97" s="8"/>
      <c r="G97" s="8"/>
      <c r="H97" s="48"/>
      <c r="I97" s="49"/>
      <c r="J97" s="8"/>
      <c r="K97" s="19"/>
      <c r="L97" s="295">
        <f t="shared" si="12"/>
        <v>0</v>
      </c>
      <c r="M97" s="295">
        <f t="shared" si="12"/>
        <v>0</v>
      </c>
      <c r="N97" s="295">
        <f t="shared" si="12"/>
        <v>0</v>
      </c>
      <c r="O97" s="295">
        <f t="shared" si="12"/>
        <v>0</v>
      </c>
      <c r="P97" s="295">
        <f t="shared" si="12"/>
        <v>0</v>
      </c>
      <c r="Q97" s="295">
        <f t="shared" si="12"/>
        <v>0</v>
      </c>
      <c r="R97" s="295">
        <f t="shared" si="12"/>
        <v>0</v>
      </c>
      <c r="S97" s="295">
        <f t="shared" si="12"/>
        <v>0</v>
      </c>
      <c r="T97" s="295">
        <f t="shared" si="12"/>
        <v>0</v>
      </c>
      <c r="U97" s="295">
        <f t="shared" si="12"/>
        <v>0</v>
      </c>
      <c r="V97" s="295">
        <f t="shared" si="12"/>
        <v>0</v>
      </c>
      <c r="W97" s="295">
        <f t="shared" si="12"/>
        <v>0</v>
      </c>
      <c r="X97" s="295">
        <f t="shared" si="12"/>
        <v>0</v>
      </c>
      <c r="Y97" s="8"/>
    </row>
    <row r="98" spans="2:25" outlineLevel="1" x14ac:dyDescent="0.25">
      <c r="B98" s="8"/>
      <c r="C98" s="4" t="s">
        <v>99</v>
      </c>
      <c r="D98" s="8"/>
      <c r="E98" s="37" t="s">
        <v>102</v>
      </c>
      <c r="F98" s="8"/>
      <c r="G98" s="8"/>
      <c r="H98" s="48"/>
      <c r="I98" s="49"/>
      <c r="J98" s="8"/>
      <c r="K98" s="19"/>
      <c r="L98" s="295">
        <f t="shared" si="12"/>
        <v>0</v>
      </c>
      <c r="M98" s="295">
        <f t="shared" si="12"/>
        <v>0</v>
      </c>
      <c r="N98" s="295">
        <f t="shared" si="12"/>
        <v>0</v>
      </c>
      <c r="O98" s="295">
        <f t="shared" si="12"/>
        <v>0</v>
      </c>
      <c r="P98" s="295">
        <f t="shared" si="12"/>
        <v>0</v>
      </c>
      <c r="Q98" s="295">
        <f t="shared" si="12"/>
        <v>0</v>
      </c>
      <c r="R98" s="295">
        <f t="shared" si="12"/>
        <v>0</v>
      </c>
      <c r="S98" s="295">
        <f t="shared" si="12"/>
        <v>0</v>
      </c>
      <c r="T98" s="295">
        <f t="shared" si="12"/>
        <v>0</v>
      </c>
      <c r="U98" s="295">
        <f t="shared" si="12"/>
        <v>0</v>
      </c>
      <c r="V98" s="295">
        <f t="shared" si="12"/>
        <v>0</v>
      </c>
      <c r="W98" s="295">
        <f t="shared" si="12"/>
        <v>0</v>
      </c>
      <c r="X98" s="295">
        <f t="shared" si="12"/>
        <v>0</v>
      </c>
      <c r="Y98" s="8"/>
    </row>
    <row r="99" spans="2:25" outlineLevel="1" x14ac:dyDescent="0.25">
      <c r="B99" s="8"/>
      <c r="C99" s="4" t="s">
        <v>99</v>
      </c>
      <c r="D99" s="8"/>
      <c r="E99" s="37" t="s">
        <v>102</v>
      </c>
      <c r="F99" s="8"/>
      <c r="G99" s="8"/>
      <c r="H99" s="48"/>
      <c r="I99" s="49"/>
      <c r="J99" s="8"/>
      <c r="K99" s="19"/>
      <c r="L99" s="295">
        <f t="shared" si="12"/>
        <v>0</v>
      </c>
      <c r="M99" s="295">
        <f t="shared" si="12"/>
        <v>0</v>
      </c>
      <c r="N99" s="295">
        <f t="shared" si="12"/>
        <v>0</v>
      </c>
      <c r="O99" s="295">
        <f t="shared" si="12"/>
        <v>0</v>
      </c>
      <c r="P99" s="295">
        <f t="shared" si="12"/>
        <v>0</v>
      </c>
      <c r="Q99" s="295">
        <f t="shared" si="12"/>
        <v>0</v>
      </c>
      <c r="R99" s="295">
        <f t="shared" si="12"/>
        <v>0</v>
      </c>
      <c r="S99" s="295">
        <f t="shared" si="12"/>
        <v>0</v>
      </c>
      <c r="T99" s="295">
        <f t="shared" si="12"/>
        <v>0</v>
      </c>
      <c r="U99" s="295">
        <f t="shared" si="12"/>
        <v>0</v>
      </c>
      <c r="V99" s="295">
        <f t="shared" si="12"/>
        <v>0</v>
      </c>
      <c r="W99" s="295">
        <f t="shared" si="12"/>
        <v>0</v>
      </c>
      <c r="X99" s="295">
        <f t="shared" si="12"/>
        <v>0</v>
      </c>
      <c r="Y99" s="8"/>
    </row>
    <row r="100" spans="2:25" outlineLevel="1" x14ac:dyDescent="0.25">
      <c r="B100" s="8"/>
      <c r="C100" s="4" t="s">
        <v>99</v>
      </c>
      <c r="D100" s="8"/>
      <c r="E100" s="37" t="s">
        <v>102</v>
      </c>
      <c r="F100" s="8"/>
      <c r="G100" s="8"/>
      <c r="H100" s="48"/>
      <c r="I100" s="49"/>
      <c r="J100" s="8"/>
      <c r="K100" s="19"/>
      <c r="L100" s="295">
        <f t="shared" si="12"/>
        <v>0</v>
      </c>
      <c r="M100" s="295">
        <f t="shared" si="12"/>
        <v>0</v>
      </c>
      <c r="N100" s="295">
        <f t="shared" si="12"/>
        <v>0</v>
      </c>
      <c r="O100" s="295">
        <f t="shared" si="12"/>
        <v>0</v>
      </c>
      <c r="P100" s="295">
        <f t="shared" si="12"/>
        <v>0</v>
      </c>
      <c r="Q100" s="295">
        <f t="shared" si="12"/>
        <v>0</v>
      </c>
      <c r="R100" s="295">
        <f t="shared" si="12"/>
        <v>0</v>
      </c>
      <c r="S100" s="295">
        <f t="shared" si="12"/>
        <v>0</v>
      </c>
      <c r="T100" s="295">
        <f t="shared" si="12"/>
        <v>0</v>
      </c>
      <c r="U100" s="295">
        <f t="shared" si="12"/>
        <v>0</v>
      </c>
      <c r="V100" s="295">
        <f t="shared" si="12"/>
        <v>0</v>
      </c>
      <c r="W100" s="295">
        <f t="shared" si="12"/>
        <v>0</v>
      </c>
      <c r="X100" s="295">
        <f t="shared" si="12"/>
        <v>0</v>
      </c>
      <c r="Y100" s="8"/>
    </row>
    <row r="101" spans="2:25" outlineLevel="1" x14ac:dyDescent="0.25">
      <c r="B101" s="8"/>
      <c r="C101" s="4" t="s">
        <v>99</v>
      </c>
      <c r="D101" s="8"/>
      <c r="E101" s="37" t="s">
        <v>102</v>
      </c>
      <c r="F101" s="8"/>
      <c r="G101" s="8"/>
      <c r="H101" s="48"/>
      <c r="I101" s="49"/>
      <c r="J101" s="8"/>
      <c r="K101" s="19"/>
      <c r="L101" s="295">
        <f t="shared" si="12"/>
        <v>0</v>
      </c>
      <c r="M101" s="295">
        <f t="shared" si="12"/>
        <v>0</v>
      </c>
      <c r="N101" s="295">
        <f t="shared" si="12"/>
        <v>0</v>
      </c>
      <c r="O101" s="295">
        <f t="shared" si="12"/>
        <v>0</v>
      </c>
      <c r="P101" s="295">
        <f t="shared" si="12"/>
        <v>0</v>
      </c>
      <c r="Q101" s="295">
        <f t="shared" si="12"/>
        <v>0</v>
      </c>
      <c r="R101" s="295">
        <f t="shared" si="12"/>
        <v>0</v>
      </c>
      <c r="S101" s="295">
        <f t="shared" si="12"/>
        <v>0</v>
      </c>
      <c r="T101" s="295">
        <f t="shared" si="12"/>
        <v>0</v>
      </c>
      <c r="U101" s="295">
        <f t="shared" si="12"/>
        <v>0</v>
      </c>
      <c r="V101" s="295">
        <f t="shared" si="12"/>
        <v>0</v>
      </c>
      <c r="W101" s="295">
        <f t="shared" si="12"/>
        <v>0</v>
      </c>
      <c r="X101" s="295">
        <f t="shared" si="12"/>
        <v>0</v>
      </c>
      <c r="Y101" s="8"/>
    </row>
    <row r="102" spans="2:25" outlineLevel="1" x14ac:dyDescent="0.25">
      <c r="B102" s="8"/>
      <c r="C102" s="4" t="s">
        <v>99</v>
      </c>
      <c r="D102" s="8"/>
      <c r="E102" s="37" t="s">
        <v>102</v>
      </c>
      <c r="F102" s="8"/>
      <c r="G102" s="8"/>
      <c r="H102" s="48"/>
      <c r="I102" s="49"/>
      <c r="J102" s="8"/>
      <c r="K102" s="19"/>
      <c r="L102" s="295">
        <f t="shared" si="12"/>
        <v>0</v>
      </c>
      <c r="M102" s="295">
        <f t="shared" si="12"/>
        <v>0</v>
      </c>
      <c r="N102" s="295">
        <f t="shared" si="12"/>
        <v>0</v>
      </c>
      <c r="O102" s="295">
        <f t="shared" si="12"/>
        <v>0</v>
      </c>
      <c r="P102" s="295">
        <f t="shared" si="12"/>
        <v>0</v>
      </c>
      <c r="Q102" s="295">
        <f t="shared" si="12"/>
        <v>0</v>
      </c>
      <c r="R102" s="295">
        <f t="shared" si="12"/>
        <v>0</v>
      </c>
      <c r="S102" s="295">
        <f t="shared" si="12"/>
        <v>0</v>
      </c>
      <c r="T102" s="295">
        <f t="shared" si="12"/>
        <v>0</v>
      </c>
      <c r="U102" s="295">
        <f t="shared" si="12"/>
        <v>0</v>
      </c>
      <c r="V102" s="295">
        <f t="shared" si="12"/>
        <v>0</v>
      </c>
      <c r="W102" s="295">
        <f t="shared" si="12"/>
        <v>0</v>
      </c>
      <c r="X102" s="295">
        <f t="shared" si="12"/>
        <v>0</v>
      </c>
      <c r="Y102" s="8"/>
    </row>
    <row r="103" spans="2:25" outlineLevel="1" x14ac:dyDescent="0.25">
      <c r="B103" s="8"/>
      <c r="C103" s="4" t="s">
        <v>99</v>
      </c>
      <c r="D103" s="8"/>
      <c r="E103" s="37" t="s">
        <v>102</v>
      </c>
      <c r="F103" s="8"/>
      <c r="G103" s="8"/>
      <c r="H103" s="48"/>
      <c r="I103" s="49"/>
      <c r="J103" s="8"/>
      <c r="K103" s="19"/>
      <c r="L103" s="295">
        <f t="shared" si="12"/>
        <v>0</v>
      </c>
      <c r="M103" s="295">
        <f t="shared" si="12"/>
        <v>0</v>
      </c>
      <c r="N103" s="295">
        <f t="shared" si="12"/>
        <v>0</v>
      </c>
      <c r="O103" s="295">
        <f t="shared" si="12"/>
        <v>0</v>
      </c>
      <c r="P103" s="295">
        <f t="shared" si="12"/>
        <v>0</v>
      </c>
      <c r="Q103" s="295">
        <f t="shared" si="12"/>
        <v>0</v>
      </c>
      <c r="R103" s="295">
        <f t="shared" si="12"/>
        <v>0</v>
      </c>
      <c r="S103" s="295">
        <f t="shared" si="12"/>
        <v>0</v>
      </c>
      <c r="T103" s="295">
        <f t="shared" si="12"/>
        <v>0</v>
      </c>
      <c r="U103" s="295">
        <f t="shared" si="12"/>
        <v>0</v>
      </c>
      <c r="V103" s="295">
        <f t="shared" si="12"/>
        <v>0</v>
      </c>
      <c r="W103" s="295">
        <f t="shared" si="12"/>
        <v>0</v>
      </c>
      <c r="X103" s="295">
        <f t="shared" si="12"/>
        <v>0</v>
      </c>
      <c r="Y103" s="8"/>
    </row>
    <row r="104" spans="2:25" outlineLevel="1" x14ac:dyDescent="0.25">
      <c r="B104" s="8"/>
      <c r="C104" s="4" t="s">
        <v>99</v>
      </c>
      <c r="D104" s="8"/>
      <c r="E104" s="37" t="s">
        <v>102</v>
      </c>
      <c r="F104" s="8"/>
      <c r="G104" s="8"/>
      <c r="H104" s="48"/>
      <c r="I104" s="49"/>
      <c r="J104" s="8"/>
      <c r="K104" s="19"/>
      <c r="L104" s="295">
        <f t="shared" si="12"/>
        <v>0</v>
      </c>
      <c r="M104" s="295">
        <f t="shared" si="12"/>
        <v>0</v>
      </c>
      <c r="N104" s="295">
        <f t="shared" si="12"/>
        <v>0</v>
      </c>
      <c r="O104" s="295">
        <f t="shared" si="12"/>
        <v>0</v>
      </c>
      <c r="P104" s="295">
        <f t="shared" si="12"/>
        <v>0</v>
      </c>
      <c r="Q104" s="295">
        <f t="shared" si="12"/>
        <v>0</v>
      </c>
      <c r="R104" s="295">
        <f t="shared" si="12"/>
        <v>0</v>
      </c>
      <c r="S104" s="295">
        <f t="shared" si="12"/>
        <v>0</v>
      </c>
      <c r="T104" s="295">
        <f t="shared" si="12"/>
        <v>0</v>
      </c>
      <c r="U104" s="295">
        <f t="shared" si="12"/>
        <v>0</v>
      </c>
      <c r="V104" s="295">
        <f t="shared" si="12"/>
        <v>0</v>
      </c>
      <c r="W104" s="295">
        <f t="shared" si="12"/>
        <v>0</v>
      </c>
      <c r="X104" s="295">
        <f t="shared" si="12"/>
        <v>0</v>
      </c>
      <c r="Y104" s="8"/>
    </row>
    <row r="105" spans="2:25" outlineLevel="1" x14ac:dyDescent="0.25">
      <c r="B105" s="8"/>
      <c r="C105" s="4" t="s">
        <v>99</v>
      </c>
      <c r="D105" s="8"/>
      <c r="E105" s="37" t="s">
        <v>102</v>
      </c>
      <c r="F105" s="8"/>
      <c r="G105" s="8"/>
      <c r="H105" s="48"/>
      <c r="I105" s="49"/>
      <c r="J105" s="8"/>
      <c r="K105" s="19"/>
      <c r="L105" s="295">
        <f t="shared" si="12"/>
        <v>0</v>
      </c>
      <c r="M105" s="295">
        <f t="shared" si="12"/>
        <v>0</v>
      </c>
      <c r="N105" s="295">
        <f t="shared" si="12"/>
        <v>0</v>
      </c>
      <c r="O105" s="295">
        <f t="shared" si="12"/>
        <v>0</v>
      </c>
      <c r="P105" s="295">
        <f t="shared" si="12"/>
        <v>0</v>
      </c>
      <c r="Q105" s="295">
        <f t="shared" si="12"/>
        <v>0</v>
      </c>
      <c r="R105" s="295">
        <f t="shared" si="12"/>
        <v>0</v>
      </c>
      <c r="S105" s="295">
        <f t="shared" si="12"/>
        <v>0</v>
      </c>
      <c r="T105" s="295">
        <f t="shared" si="12"/>
        <v>0</v>
      </c>
      <c r="U105" s="295">
        <f t="shared" si="12"/>
        <v>0</v>
      </c>
      <c r="V105" s="295">
        <f t="shared" si="12"/>
        <v>0</v>
      </c>
      <c r="W105" s="295">
        <f t="shared" si="12"/>
        <v>0</v>
      </c>
      <c r="X105" s="295">
        <f t="shared" si="12"/>
        <v>0</v>
      </c>
      <c r="Y105" s="8"/>
    </row>
    <row r="106" spans="2:25" outlineLevel="1" x14ac:dyDescent="0.25">
      <c r="B106" s="8"/>
      <c r="C106" s="4" t="s">
        <v>99</v>
      </c>
      <c r="D106" s="8"/>
      <c r="E106" s="37" t="s">
        <v>102</v>
      </c>
      <c r="F106" s="8"/>
      <c r="G106" s="8"/>
      <c r="H106" s="48"/>
      <c r="I106" s="49"/>
      <c r="J106" s="8"/>
      <c r="K106" s="19"/>
      <c r="L106" s="295">
        <f t="shared" si="12"/>
        <v>0</v>
      </c>
      <c r="M106" s="295">
        <f t="shared" si="12"/>
        <v>0</v>
      </c>
      <c r="N106" s="295">
        <f t="shared" si="12"/>
        <v>0</v>
      </c>
      <c r="O106" s="295">
        <f t="shared" si="12"/>
        <v>0</v>
      </c>
      <c r="P106" s="295">
        <f t="shared" si="12"/>
        <v>0</v>
      </c>
      <c r="Q106" s="295">
        <f t="shared" si="12"/>
        <v>0</v>
      </c>
      <c r="R106" s="295">
        <f t="shared" si="12"/>
        <v>0</v>
      </c>
      <c r="S106" s="295">
        <f t="shared" si="12"/>
        <v>0</v>
      </c>
      <c r="T106" s="295">
        <f t="shared" si="12"/>
        <v>0</v>
      </c>
      <c r="U106" s="295">
        <f t="shared" si="12"/>
        <v>0</v>
      </c>
      <c r="V106" s="295">
        <f t="shared" si="12"/>
        <v>0</v>
      </c>
      <c r="W106" s="295">
        <f t="shared" si="12"/>
        <v>0</v>
      </c>
      <c r="X106" s="295">
        <f t="shared" si="12"/>
        <v>0</v>
      </c>
      <c r="Y106" s="8"/>
    </row>
    <row r="107" spans="2:25" outlineLevel="1" x14ac:dyDescent="0.25">
      <c r="B107" s="8"/>
      <c r="C107" s="4" t="s">
        <v>99</v>
      </c>
      <c r="D107" s="8"/>
      <c r="E107" s="37" t="s">
        <v>102</v>
      </c>
      <c r="F107" s="8"/>
      <c r="G107" s="8"/>
      <c r="H107" s="48"/>
      <c r="I107" s="49"/>
      <c r="J107" s="8"/>
      <c r="K107" s="19"/>
      <c r="L107" s="295">
        <f t="shared" si="12"/>
        <v>0</v>
      </c>
      <c r="M107" s="295">
        <f t="shared" si="12"/>
        <v>0</v>
      </c>
      <c r="N107" s="295">
        <f t="shared" si="12"/>
        <v>0</v>
      </c>
      <c r="O107" s="295">
        <f t="shared" si="12"/>
        <v>0</v>
      </c>
      <c r="P107" s="295">
        <f t="shared" si="12"/>
        <v>0</v>
      </c>
      <c r="Q107" s="295">
        <f t="shared" si="12"/>
        <v>0</v>
      </c>
      <c r="R107" s="295">
        <f t="shared" si="12"/>
        <v>0</v>
      </c>
      <c r="S107" s="295">
        <f t="shared" si="12"/>
        <v>0</v>
      </c>
      <c r="T107" s="295">
        <f t="shared" si="12"/>
        <v>0</v>
      </c>
      <c r="U107" s="295">
        <f t="shared" si="12"/>
        <v>0</v>
      </c>
      <c r="V107" s="295">
        <f t="shared" si="12"/>
        <v>0</v>
      </c>
      <c r="W107" s="295">
        <f t="shared" si="12"/>
        <v>0</v>
      </c>
      <c r="X107" s="295">
        <f t="shared" si="12"/>
        <v>0</v>
      </c>
      <c r="Y107" s="8"/>
    </row>
    <row r="108" spans="2:25" outlineLevel="1" x14ac:dyDescent="0.25">
      <c r="B108" s="8"/>
      <c r="C108" s="4" t="s">
        <v>99</v>
      </c>
      <c r="D108" s="8"/>
      <c r="E108" s="37" t="s">
        <v>102</v>
      </c>
      <c r="F108" s="8"/>
      <c r="G108" s="8"/>
      <c r="H108" s="48"/>
      <c r="I108" s="49"/>
      <c r="J108" s="8"/>
      <c r="K108" s="19"/>
      <c r="L108" s="295">
        <f t="shared" si="12"/>
        <v>0</v>
      </c>
      <c r="M108" s="295">
        <f t="shared" si="12"/>
        <v>0</v>
      </c>
      <c r="N108" s="295">
        <f t="shared" si="12"/>
        <v>0</v>
      </c>
      <c r="O108" s="295">
        <f t="shared" si="12"/>
        <v>0</v>
      </c>
      <c r="P108" s="295">
        <f t="shared" si="12"/>
        <v>0</v>
      </c>
      <c r="Q108" s="295">
        <f t="shared" si="12"/>
        <v>0</v>
      </c>
      <c r="R108" s="295">
        <f t="shared" si="12"/>
        <v>0</v>
      </c>
      <c r="S108" s="295">
        <f t="shared" si="12"/>
        <v>0</v>
      </c>
      <c r="T108" s="295">
        <f t="shared" si="12"/>
        <v>0</v>
      </c>
      <c r="U108" s="295">
        <f t="shared" si="12"/>
        <v>0</v>
      </c>
      <c r="V108" s="295">
        <f t="shared" si="12"/>
        <v>0</v>
      </c>
      <c r="W108" s="295">
        <f t="shared" si="12"/>
        <v>0</v>
      </c>
      <c r="X108" s="295">
        <f t="shared" si="12"/>
        <v>0</v>
      </c>
      <c r="Y108" s="8"/>
    </row>
    <row r="109" spans="2:25" outlineLevel="1" x14ac:dyDescent="0.25">
      <c r="B109" s="8"/>
      <c r="C109" s="4" t="s">
        <v>99</v>
      </c>
      <c r="D109" s="8"/>
      <c r="E109" s="37" t="s">
        <v>102</v>
      </c>
      <c r="F109" s="8"/>
      <c r="G109" s="8"/>
      <c r="H109" s="48"/>
      <c r="I109" s="49"/>
      <c r="J109" s="8"/>
      <c r="K109" s="19"/>
      <c r="L109" s="295">
        <f t="shared" si="12"/>
        <v>0</v>
      </c>
      <c r="M109" s="295">
        <f t="shared" si="12"/>
        <v>0</v>
      </c>
      <c r="N109" s="295">
        <f t="shared" si="12"/>
        <v>0</v>
      </c>
      <c r="O109" s="295">
        <f t="shared" si="12"/>
        <v>0</v>
      </c>
      <c r="P109" s="295">
        <f t="shared" si="12"/>
        <v>0</v>
      </c>
      <c r="Q109" s="295">
        <f t="shared" si="12"/>
        <v>0</v>
      </c>
      <c r="R109" s="295">
        <f t="shared" si="12"/>
        <v>0</v>
      </c>
      <c r="S109" s="295">
        <f t="shared" si="12"/>
        <v>0</v>
      </c>
      <c r="T109" s="295">
        <f t="shared" si="12"/>
        <v>0</v>
      </c>
      <c r="U109" s="295">
        <f t="shared" si="12"/>
        <v>0</v>
      </c>
      <c r="V109" s="295">
        <f t="shared" si="12"/>
        <v>0</v>
      </c>
      <c r="W109" s="295">
        <f t="shared" si="12"/>
        <v>0</v>
      </c>
      <c r="X109" s="295">
        <f t="shared" si="12"/>
        <v>0</v>
      </c>
      <c r="Y109" s="8"/>
    </row>
    <row r="110" spans="2:25" outlineLevel="1" x14ac:dyDescent="0.25">
      <c r="B110" s="8"/>
      <c r="C110" s="4" t="s">
        <v>99</v>
      </c>
      <c r="D110" s="8"/>
      <c r="E110" s="37" t="s">
        <v>102</v>
      </c>
      <c r="F110" s="8"/>
      <c r="G110" s="8"/>
      <c r="H110" s="48"/>
      <c r="I110" s="49"/>
      <c r="J110" s="8"/>
      <c r="K110" s="19"/>
      <c r="L110" s="295">
        <f t="shared" si="12"/>
        <v>0</v>
      </c>
      <c r="M110" s="295">
        <f t="shared" si="12"/>
        <v>0</v>
      </c>
      <c r="N110" s="295">
        <f t="shared" si="12"/>
        <v>0</v>
      </c>
      <c r="O110" s="295">
        <f t="shared" si="12"/>
        <v>0</v>
      </c>
      <c r="P110" s="295">
        <f t="shared" si="12"/>
        <v>0</v>
      </c>
      <c r="Q110" s="295">
        <f t="shared" si="12"/>
        <v>0</v>
      </c>
      <c r="R110" s="295">
        <f t="shared" si="12"/>
        <v>0</v>
      </c>
      <c r="S110" s="295">
        <f t="shared" si="12"/>
        <v>0</v>
      </c>
      <c r="T110" s="295">
        <f t="shared" si="12"/>
        <v>0</v>
      </c>
      <c r="U110" s="295">
        <f t="shared" si="12"/>
        <v>0</v>
      </c>
      <c r="V110" s="295">
        <f t="shared" si="12"/>
        <v>0</v>
      </c>
      <c r="W110" s="295">
        <f t="shared" si="12"/>
        <v>0</v>
      </c>
      <c r="X110" s="295">
        <f t="shared" si="12"/>
        <v>0</v>
      </c>
      <c r="Y110" s="8"/>
    </row>
    <row r="111" spans="2:25" outlineLevel="1" x14ac:dyDescent="0.25">
      <c r="B111" s="8"/>
      <c r="C111" s="4" t="s">
        <v>99</v>
      </c>
      <c r="D111" s="8"/>
      <c r="E111" s="37" t="s">
        <v>102</v>
      </c>
      <c r="F111" s="8"/>
      <c r="G111" s="8"/>
      <c r="H111" s="48"/>
      <c r="I111" s="49"/>
      <c r="J111" s="8"/>
      <c r="K111" s="19"/>
      <c r="L111" s="295">
        <f t="shared" si="12"/>
        <v>0</v>
      </c>
      <c r="M111" s="295">
        <f t="shared" si="12"/>
        <v>0</v>
      </c>
      <c r="N111" s="295">
        <f t="shared" si="12"/>
        <v>0</v>
      </c>
      <c r="O111" s="295">
        <f t="shared" si="12"/>
        <v>0</v>
      </c>
      <c r="P111" s="295">
        <f t="shared" si="12"/>
        <v>0</v>
      </c>
      <c r="Q111" s="295">
        <f t="shared" si="12"/>
        <v>0</v>
      </c>
      <c r="R111" s="295">
        <f t="shared" si="12"/>
        <v>0</v>
      </c>
      <c r="S111" s="295">
        <f t="shared" si="12"/>
        <v>0</v>
      </c>
      <c r="T111" s="295">
        <f t="shared" si="12"/>
        <v>0</v>
      </c>
      <c r="U111" s="295">
        <f t="shared" si="12"/>
        <v>0</v>
      </c>
      <c r="V111" s="295">
        <f t="shared" si="12"/>
        <v>0</v>
      </c>
      <c r="W111" s="295">
        <f t="shared" si="12"/>
        <v>0</v>
      </c>
      <c r="X111" s="295">
        <f t="shared" si="12"/>
        <v>0</v>
      </c>
      <c r="Y111" s="8"/>
    </row>
    <row r="112" spans="2:25" outlineLevel="1" x14ac:dyDescent="0.25">
      <c r="B112" s="8"/>
      <c r="C112" s="4" t="s">
        <v>99</v>
      </c>
      <c r="D112" s="8"/>
      <c r="E112" s="37" t="s">
        <v>102</v>
      </c>
      <c r="F112" s="8"/>
      <c r="G112" s="8"/>
      <c r="H112" s="48"/>
      <c r="I112" s="49"/>
      <c r="J112" s="8"/>
      <c r="K112" s="19"/>
      <c r="L112" s="295">
        <f t="shared" si="12"/>
        <v>0</v>
      </c>
      <c r="M112" s="295">
        <f t="shared" si="12"/>
        <v>0</v>
      </c>
      <c r="N112" s="295">
        <f t="shared" si="12"/>
        <v>0</v>
      </c>
      <c r="O112" s="295">
        <f t="shared" si="12"/>
        <v>0</v>
      </c>
      <c r="P112" s="295">
        <f t="shared" si="12"/>
        <v>0</v>
      </c>
      <c r="Q112" s="295">
        <f t="shared" si="12"/>
        <v>0</v>
      </c>
      <c r="R112" s="295">
        <f t="shared" si="12"/>
        <v>0</v>
      </c>
      <c r="S112" s="295">
        <f t="shared" si="12"/>
        <v>0</v>
      </c>
      <c r="T112" s="295">
        <f t="shared" si="12"/>
        <v>0</v>
      </c>
      <c r="U112" s="295">
        <f t="shared" si="12"/>
        <v>0</v>
      </c>
      <c r="V112" s="295">
        <f t="shared" si="12"/>
        <v>0</v>
      </c>
      <c r="W112" s="295">
        <f t="shared" si="12"/>
        <v>0</v>
      </c>
      <c r="X112" s="295">
        <f t="shared" si="12"/>
        <v>0</v>
      </c>
      <c r="Y112" s="8"/>
    </row>
    <row r="113" spans="2:25" outlineLevel="1" x14ac:dyDescent="0.25">
      <c r="B113" s="8"/>
      <c r="C113" s="4" t="s">
        <v>99</v>
      </c>
      <c r="D113" s="8"/>
      <c r="E113" s="37" t="s">
        <v>102</v>
      </c>
      <c r="F113" s="8"/>
      <c r="G113" s="8"/>
      <c r="H113" s="48"/>
      <c r="I113" s="49"/>
      <c r="J113" s="8"/>
      <c r="K113" s="19"/>
      <c r="L113" s="295">
        <f t="shared" si="12"/>
        <v>0</v>
      </c>
      <c r="M113" s="295">
        <f t="shared" si="12"/>
        <v>0</v>
      </c>
      <c r="N113" s="295">
        <f t="shared" si="12"/>
        <v>0</v>
      </c>
      <c r="O113" s="295">
        <f t="shared" si="12"/>
        <v>0</v>
      </c>
      <c r="P113" s="295">
        <f t="shared" si="12"/>
        <v>0</v>
      </c>
      <c r="Q113" s="295">
        <f t="shared" si="12"/>
        <v>0</v>
      </c>
      <c r="R113" s="295">
        <f t="shared" si="12"/>
        <v>0</v>
      </c>
      <c r="S113" s="295">
        <f t="shared" si="12"/>
        <v>0</v>
      </c>
      <c r="T113" s="295">
        <f t="shared" si="12"/>
        <v>0</v>
      </c>
      <c r="U113" s="295">
        <f t="shared" si="12"/>
        <v>0</v>
      </c>
      <c r="V113" s="295">
        <f t="shared" si="12"/>
        <v>0</v>
      </c>
      <c r="W113" s="295">
        <f t="shared" si="12"/>
        <v>0</v>
      </c>
      <c r="X113" s="295">
        <f t="shared" si="12"/>
        <v>0</v>
      </c>
      <c r="Y113" s="8"/>
    </row>
    <row r="114" spans="2:25" outlineLevel="1" x14ac:dyDescent="0.25">
      <c r="B114" s="8"/>
      <c r="C114" s="4" t="s">
        <v>99</v>
      </c>
      <c r="D114" s="8"/>
      <c r="E114" s="37" t="s">
        <v>102</v>
      </c>
      <c r="F114" s="8"/>
      <c r="G114" s="8"/>
      <c r="H114" s="54"/>
      <c r="I114" s="55"/>
      <c r="J114" s="8"/>
      <c r="K114" s="19"/>
      <c r="L114" s="295">
        <f t="shared" si="12"/>
        <v>0</v>
      </c>
      <c r="M114" s="295">
        <f t="shared" si="12"/>
        <v>0</v>
      </c>
      <c r="N114" s="295">
        <f t="shared" si="12"/>
        <v>0</v>
      </c>
      <c r="O114" s="295">
        <f t="shared" si="12"/>
        <v>0</v>
      </c>
      <c r="P114" s="295">
        <f t="shared" si="12"/>
        <v>0</v>
      </c>
      <c r="Q114" s="295">
        <f t="shared" si="12"/>
        <v>0</v>
      </c>
      <c r="R114" s="295">
        <f t="shared" ref="M114:X117" si="14">IF(R$13="Implementare",0,IF(R$9&lt;=$I114,$H114/$I114,0))</f>
        <v>0</v>
      </c>
      <c r="S114" s="295">
        <f t="shared" si="14"/>
        <v>0</v>
      </c>
      <c r="T114" s="295">
        <f t="shared" si="14"/>
        <v>0</v>
      </c>
      <c r="U114" s="295">
        <f t="shared" si="14"/>
        <v>0</v>
      </c>
      <c r="V114" s="295">
        <f t="shared" si="14"/>
        <v>0</v>
      </c>
      <c r="W114" s="295">
        <f t="shared" si="14"/>
        <v>0</v>
      </c>
      <c r="X114" s="295">
        <f t="shared" si="14"/>
        <v>0</v>
      </c>
      <c r="Y114" s="8"/>
    </row>
    <row r="115" spans="2:25" outlineLevel="1" x14ac:dyDescent="0.25">
      <c r="B115" s="8"/>
      <c r="C115" s="4" t="s">
        <v>99</v>
      </c>
      <c r="D115" s="8"/>
      <c r="E115" s="37" t="s">
        <v>102</v>
      </c>
      <c r="F115" s="8"/>
      <c r="G115" s="8"/>
      <c r="H115" s="54"/>
      <c r="I115" s="54"/>
      <c r="J115" s="8"/>
      <c r="K115" s="56"/>
      <c r="L115" s="295">
        <f t="shared" ref="L115:L117" si="15">IF(L$13="Implementare",0,IF(L$9&lt;=$I115,$H115/$I115,0))</f>
        <v>0</v>
      </c>
      <c r="M115" s="295">
        <f t="shared" si="14"/>
        <v>0</v>
      </c>
      <c r="N115" s="295">
        <f t="shared" si="14"/>
        <v>0</v>
      </c>
      <c r="O115" s="295">
        <f t="shared" si="14"/>
        <v>0</v>
      </c>
      <c r="P115" s="295">
        <f t="shared" si="14"/>
        <v>0</v>
      </c>
      <c r="Q115" s="295">
        <f t="shared" si="14"/>
        <v>0</v>
      </c>
      <c r="R115" s="295">
        <f t="shared" si="14"/>
        <v>0</v>
      </c>
      <c r="S115" s="295">
        <f t="shared" si="14"/>
        <v>0</v>
      </c>
      <c r="T115" s="295">
        <f t="shared" si="14"/>
        <v>0</v>
      </c>
      <c r="U115" s="295">
        <f t="shared" si="14"/>
        <v>0</v>
      </c>
      <c r="V115" s="295">
        <f t="shared" si="14"/>
        <v>0</v>
      </c>
      <c r="W115" s="295">
        <f t="shared" si="14"/>
        <v>0</v>
      </c>
      <c r="X115" s="295">
        <f t="shared" si="14"/>
        <v>0</v>
      </c>
      <c r="Y115" s="8"/>
    </row>
    <row r="116" spans="2:25" outlineLevel="1" x14ac:dyDescent="0.25">
      <c r="B116" s="8"/>
      <c r="C116" s="4" t="s">
        <v>99</v>
      </c>
      <c r="D116" s="8"/>
      <c r="E116" s="37" t="s">
        <v>102</v>
      </c>
      <c r="F116" s="8"/>
      <c r="G116" s="8"/>
      <c r="H116" s="54"/>
      <c r="I116" s="55"/>
      <c r="J116" s="8"/>
      <c r="K116" s="19"/>
      <c r="L116" s="295">
        <f t="shared" si="15"/>
        <v>0</v>
      </c>
      <c r="M116" s="295">
        <f t="shared" si="14"/>
        <v>0</v>
      </c>
      <c r="N116" s="295">
        <f t="shared" si="14"/>
        <v>0</v>
      </c>
      <c r="O116" s="295">
        <f t="shared" si="14"/>
        <v>0</v>
      </c>
      <c r="P116" s="295">
        <f t="shared" si="14"/>
        <v>0</v>
      </c>
      <c r="Q116" s="295">
        <f t="shared" si="14"/>
        <v>0</v>
      </c>
      <c r="R116" s="295">
        <f t="shared" si="14"/>
        <v>0</v>
      </c>
      <c r="S116" s="295">
        <f t="shared" si="14"/>
        <v>0</v>
      </c>
      <c r="T116" s="295">
        <f t="shared" si="14"/>
        <v>0</v>
      </c>
      <c r="U116" s="295">
        <f t="shared" si="14"/>
        <v>0</v>
      </c>
      <c r="V116" s="295">
        <f t="shared" si="14"/>
        <v>0</v>
      </c>
      <c r="W116" s="295">
        <f t="shared" si="14"/>
        <v>0</v>
      </c>
      <c r="X116" s="295">
        <f t="shared" si="14"/>
        <v>0</v>
      </c>
      <c r="Y116" s="8"/>
    </row>
    <row r="117" spans="2:25" outlineLevel="1" x14ac:dyDescent="0.25">
      <c r="B117" s="8"/>
      <c r="C117" s="4" t="s">
        <v>99</v>
      </c>
      <c r="D117" s="8"/>
      <c r="E117" s="37" t="s">
        <v>102</v>
      </c>
      <c r="F117" s="8"/>
      <c r="G117" s="8"/>
      <c r="H117" s="54"/>
      <c r="I117" s="55"/>
      <c r="J117" s="8"/>
      <c r="K117" s="19"/>
      <c r="L117" s="295">
        <f t="shared" si="15"/>
        <v>0</v>
      </c>
      <c r="M117" s="295">
        <f t="shared" si="14"/>
        <v>0</v>
      </c>
      <c r="N117" s="295">
        <f t="shared" si="14"/>
        <v>0</v>
      </c>
      <c r="O117" s="295">
        <f t="shared" si="14"/>
        <v>0</v>
      </c>
      <c r="P117" s="295">
        <f t="shared" si="14"/>
        <v>0</v>
      </c>
      <c r="Q117" s="295">
        <f t="shared" si="14"/>
        <v>0</v>
      </c>
      <c r="R117" s="295">
        <f t="shared" si="14"/>
        <v>0</v>
      </c>
      <c r="S117" s="295">
        <f t="shared" si="14"/>
        <v>0</v>
      </c>
      <c r="T117" s="295">
        <f t="shared" si="14"/>
        <v>0</v>
      </c>
      <c r="U117" s="295">
        <f t="shared" si="14"/>
        <v>0</v>
      </c>
      <c r="V117" s="295">
        <f t="shared" si="14"/>
        <v>0</v>
      </c>
      <c r="W117" s="295">
        <f t="shared" si="14"/>
        <v>0</v>
      </c>
      <c r="X117" s="295">
        <f t="shared" si="14"/>
        <v>0</v>
      </c>
      <c r="Y117" s="8"/>
    </row>
    <row r="118" spans="2:25" ht="24" customHeight="1" outlineLevel="1" x14ac:dyDescent="0.25">
      <c r="B118" s="8"/>
      <c r="C118" s="5" t="s">
        <v>5</v>
      </c>
      <c r="D118" s="8"/>
      <c r="E118" s="50" t="s">
        <v>102</v>
      </c>
      <c r="F118" s="8"/>
      <c r="G118" s="8"/>
      <c r="H118" s="297">
        <f>SUM(H86:H117)</f>
        <v>0</v>
      </c>
      <c r="I118" s="298"/>
      <c r="J118" s="8"/>
      <c r="K118" s="8"/>
      <c r="L118" s="229">
        <f>SUM(L86:L117)</f>
        <v>0</v>
      </c>
      <c r="M118" s="229">
        <f t="shared" ref="M118:X118" si="16">SUM(M86:M117)</f>
        <v>0</v>
      </c>
      <c r="N118" s="229">
        <f t="shared" si="16"/>
        <v>0</v>
      </c>
      <c r="O118" s="229">
        <f t="shared" si="16"/>
        <v>0</v>
      </c>
      <c r="P118" s="229">
        <f t="shared" si="16"/>
        <v>0</v>
      </c>
      <c r="Q118" s="229">
        <f t="shared" si="16"/>
        <v>0</v>
      </c>
      <c r="R118" s="229">
        <f t="shared" si="16"/>
        <v>0</v>
      </c>
      <c r="S118" s="229">
        <f t="shared" si="16"/>
        <v>0</v>
      </c>
      <c r="T118" s="229">
        <f t="shared" si="16"/>
        <v>0</v>
      </c>
      <c r="U118" s="229">
        <f t="shared" si="16"/>
        <v>0</v>
      </c>
      <c r="V118" s="229">
        <f t="shared" si="16"/>
        <v>0</v>
      </c>
      <c r="W118" s="229">
        <f t="shared" si="16"/>
        <v>0</v>
      </c>
      <c r="X118" s="229">
        <f t="shared" si="16"/>
        <v>0</v>
      </c>
      <c r="Y118" s="8"/>
    </row>
    <row r="119" spans="2:25" outlineLevel="1" x14ac:dyDescent="0.25">
      <c r="B119" s="8"/>
      <c r="C119" s="6"/>
      <c r="D119" s="8"/>
      <c r="E119" s="19"/>
      <c r="F119" s="8"/>
      <c r="G119" s="8"/>
      <c r="H119" s="51"/>
      <c r="I119" s="19"/>
      <c r="J119" s="8"/>
      <c r="K119" s="8"/>
      <c r="L119" s="39"/>
      <c r="M119" s="39"/>
      <c r="N119" s="39"/>
      <c r="O119" s="39"/>
      <c r="P119" s="39"/>
      <c r="Q119" s="39"/>
      <c r="R119" s="39"/>
      <c r="S119" s="39"/>
      <c r="T119" s="39"/>
      <c r="U119" s="39"/>
      <c r="V119" s="39"/>
      <c r="W119" s="39"/>
      <c r="X119" s="39"/>
      <c r="Y119" s="8"/>
    </row>
    <row r="120" spans="2:25" ht="30.6" customHeight="1" outlineLevel="1" x14ac:dyDescent="0.25">
      <c r="B120" s="8"/>
      <c r="C120" s="34" t="s">
        <v>264</v>
      </c>
      <c r="D120" s="8"/>
      <c r="E120" s="40" t="s">
        <v>102</v>
      </c>
      <c r="F120" s="8"/>
      <c r="G120" s="8"/>
      <c r="H120" s="8"/>
      <c r="I120" s="8"/>
      <c r="J120" s="8"/>
      <c r="K120" s="8"/>
      <c r="L120" s="53"/>
      <c r="M120" s="53"/>
      <c r="N120" s="53"/>
      <c r="O120" s="53"/>
      <c r="P120" s="53"/>
      <c r="Q120" s="53"/>
      <c r="R120" s="53"/>
      <c r="S120" s="53"/>
      <c r="T120" s="53"/>
      <c r="U120" s="53"/>
      <c r="V120" s="53"/>
      <c r="W120" s="53"/>
      <c r="X120" s="53"/>
      <c r="Y120" s="8"/>
    </row>
    <row r="121" spans="2:25" x14ac:dyDescent="0.25">
      <c r="B121" s="8"/>
      <c r="C121" s="18"/>
      <c r="D121" s="8"/>
      <c r="E121" s="19"/>
      <c r="F121" s="8"/>
      <c r="G121" s="8"/>
      <c r="H121" s="8"/>
      <c r="I121" s="8"/>
      <c r="J121" s="8"/>
      <c r="K121" s="8"/>
      <c r="L121" s="8"/>
      <c r="M121" s="8"/>
      <c r="N121" s="8"/>
      <c r="O121" s="8"/>
      <c r="P121" s="8"/>
      <c r="Q121" s="8"/>
      <c r="R121" s="8"/>
      <c r="S121" s="8"/>
      <c r="T121" s="8"/>
      <c r="U121" s="8"/>
      <c r="V121" s="8"/>
      <c r="W121" s="8"/>
      <c r="X121" s="8"/>
      <c r="Y121" s="8"/>
    </row>
    <row r="122" spans="2:25" x14ac:dyDescent="0.25">
      <c r="B122" s="8"/>
      <c r="C122" s="8"/>
      <c r="D122" s="8"/>
      <c r="E122" s="8"/>
      <c r="F122" s="8"/>
      <c r="G122" s="8"/>
      <c r="H122" s="8"/>
      <c r="I122" s="8"/>
      <c r="J122" s="8"/>
      <c r="K122" s="8"/>
      <c r="L122" s="8"/>
      <c r="M122" s="8"/>
      <c r="N122" s="8"/>
      <c r="O122" s="8"/>
      <c r="P122" s="8"/>
      <c r="Q122" s="8"/>
      <c r="R122" s="8"/>
      <c r="S122" s="8"/>
      <c r="T122" s="8"/>
      <c r="U122" s="8"/>
      <c r="V122" s="8"/>
      <c r="W122" s="8"/>
      <c r="X122" s="8"/>
      <c r="Y122" s="8"/>
    </row>
    <row r="123" spans="2:25" ht="22.8" customHeight="1" x14ac:dyDescent="0.25">
      <c r="B123" s="8"/>
      <c r="C123" s="386" t="s">
        <v>247</v>
      </c>
      <c r="D123" s="387"/>
      <c r="E123" s="387"/>
      <c r="F123" s="387"/>
      <c r="G123" s="387"/>
      <c r="H123" s="387"/>
      <c r="I123" s="388"/>
      <c r="J123" s="8"/>
      <c r="K123" s="8"/>
      <c r="L123" s="8"/>
      <c r="M123" s="8"/>
      <c r="N123" s="8"/>
      <c r="O123" s="8"/>
      <c r="P123" s="8"/>
      <c r="Q123" s="8"/>
      <c r="R123" s="8"/>
      <c r="S123" s="8"/>
      <c r="T123" s="8"/>
      <c r="U123" s="8"/>
      <c r="V123" s="8"/>
      <c r="W123" s="8"/>
      <c r="X123" s="8"/>
      <c r="Y123" s="8"/>
    </row>
    <row r="124" spans="2:25" x14ac:dyDescent="0.25">
      <c r="B124" s="8"/>
      <c r="C124" s="8"/>
      <c r="D124" s="8"/>
      <c r="E124" s="8"/>
      <c r="F124" s="8"/>
      <c r="G124" s="8"/>
      <c r="H124" s="8"/>
      <c r="I124" s="8"/>
      <c r="J124" s="8"/>
      <c r="K124" s="8"/>
      <c r="L124" s="8"/>
      <c r="M124" s="8"/>
      <c r="N124" s="8"/>
      <c r="O124" s="8"/>
      <c r="P124" s="8"/>
      <c r="Q124" s="8"/>
      <c r="R124" s="8"/>
      <c r="S124" s="8"/>
      <c r="T124" s="8"/>
      <c r="U124" s="8"/>
      <c r="V124" s="8"/>
      <c r="W124" s="8"/>
      <c r="X124" s="8"/>
      <c r="Y124" s="8"/>
    </row>
    <row r="125" spans="2:25" x14ac:dyDescent="0.25">
      <c r="B125" s="8"/>
      <c r="C125" s="57" t="s">
        <v>248</v>
      </c>
      <c r="D125" s="8"/>
      <c r="E125" s="8"/>
      <c r="F125" s="8"/>
      <c r="G125" s="8"/>
      <c r="H125" s="8"/>
      <c r="I125" s="8"/>
      <c r="J125" s="8"/>
      <c r="K125" s="8"/>
      <c r="L125" s="8"/>
      <c r="M125" s="8"/>
      <c r="N125" s="8"/>
      <c r="O125" s="8"/>
      <c r="P125" s="8"/>
      <c r="Q125" s="8"/>
      <c r="R125" s="8"/>
      <c r="S125" s="8"/>
      <c r="T125" s="8"/>
      <c r="U125" s="8"/>
      <c r="V125" s="8"/>
      <c r="W125" s="8"/>
      <c r="X125" s="8"/>
      <c r="Y125" s="8"/>
    </row>
    <row r="126" spans="2:25" x14ac:dyDescent="0.25">
      <c r="B126" s="8"/>
      <c r="C126" s="8"/>
      <c r="D126" s="8"/>
      <c r="E126" s="8"/>
      <c r="F126" s="8"/>
      <c r="G126" s="8"/>
      <c r="H126" s="8"/>
      <c r="I126" s="8"/>
      <c r="J126" s="8"/>
      <c r="K126" s="8"/>
      <c r="L126" s="8"/>
      <c r="M126" s="8"/>
      <c r="N126" s="8"/>
      <c r="O126" s="8"/>
      <c r="P126" s="8"/>
      <c r="Q126" s="8"/>
      <c r="R126" s="8"/>
      <c r="S126" s="8"/>
      <c r="T126" s="8"/>
      <c r="U126" s="8"/>
      <c r="V126" s="8"/>
      <c r="W126" s="8"/>
      <c r="X126" s="8"/>
      <c r="Y126" s="8"/>
    </row>
    <row r="127" spans="2:25" x14ac:dyDescent="0.25">
      <c r="B127" s="8"/>
      <c r="C127" s="58" t="s">
        <v>249</v>
      </c>
      <c r="D127" s="8"/>
      <c r="E127" s="37" t="s">
        <v>102</v>
      </c>
      <c r="F127" s="8"/>
      <c r="G127" s="8"/>
      <c r="H127" s="54"/>
      <c r="I127" s="8"/>
      <c r="J127" s="8"/>
      <c r="K127" s="8"/>
      <c r="L127" s="8"/>
      <c r="M127" s="8"/>
      <c r="N127" s="8"/>
      <c r="O127" s="8"/>
      <c r="P127" s="8"/>
      <c r="Q127" s="8"/>
      <c r="R127" s="8"/>
      <c r="S127" s="8"/>
      <c r="T127" s="8"/>
      <c r="U127" s="8"/>
      <c r="V127" s="8"/>
      <c r="W127" s="8"/>
      <c r="X127" s="8"/>
      <c r="Y127" s="8"/>
    </row>
    <row r="128" spans="2:25" x14ac:dyDescent="0.25">
      <c r="B128" s="8"/>
      <c r="C128" s="58" t="s">
        <v>258</v>
      </c>
      <c r="D128" s="8"/>
      <c r="E128" s="37"/>
      <c r="F128" s="8"/>
      <c r="G128" s="8"/>
      <c r="H128" s="49"/>
      <c r="I128" s="8"/>
      <c r="J128" s="8"/>
      <c r="K128" s="8"/>
      <c r="L128" s="8"/>
      <c r="M128" s="8"/>
      <c r="N128" s="8"/>
      <c r="O128" s="8"/>
      <c r="P128" s="8"/>
      <c r="Q128" s="8"/>
      <c r="R128" s="8"/>
      <c r="S128" s="8"/>
      <c r="T128" s="8"/>
      <c r="U128" s="8"/>
      <c r="V128" s="8"/>
      <c r="W128" s="8"/>
      <c r="X128" s="8"/>
      <c r="Y128" s="8"/>
    </row>
    <row r="129" spans="2:25" x14ac:dyDescent="0.25">
      <c r="B129" s="8"/>
      <c r="C129" s="58" t="s">
        <v>250</v>
      </c>
      <c r="D129" s="8"/>
      <c r="E129" s="37" t="s">
        <v>253</v>
      </c>
      <c r="F129" s="8"/>
      <c r="G129" s="8"/>
      <c r="H129" s="48"/>
      <c r="I129" s="8"/>
      <c r="J129" s="8"/>
      <c r="K129" s="8"/>
      <c r="L129" s="8"/>
      <c r="M129" s="8"/>
      <c r="N129" s="8"/>
      <c r="O129" s="8"/>
      <c r="P129" s="8"/>
      <c r="Q129" s="8"/>
      <c r="R129" s="8"/>
      <c r="S129" s="8"/>
      <c r="T129" s="8"/>
      <c r="U129" s="8"/>
      <c r="V129" s="8"/>
      <c r="W129" s="8"/>
      <c r="X129" s="8"/>
      <c r="Y129" s="8"/>
    </row>
    <row r="130" spans="2:25" x14ac:dyDescent="0.25">
      <c r="B130" s="8"/>
      <c r="C130" s="58" t="s">
        <v>251</v>
      </c>
      <c r="D130" s="8"/>
      <c r="E130" s="37" t="s">
        <v>253</v>
      </c>
      <c r="F130" s="8"/>
      <c r="G130" s="8"/>
      <c r="H130" s="48"/>
      <c r="I130" s="8"/>
      <c r="J130" s="8"/>
      <c r="K130" s="8"/>
      <c r="L130" s="8"/>
      <c r="M130" s="8"/>
      <c r="N130" s="8"/>
      <c r="O130" s="8"/>
      <c r="P130" s="8"/>
      <c r="Q130" s="8"/>
      <c r="R130" s="8"/>
      <c r="S130" s="8"/>
      <c r="T130" s="8"/>
      <c r="U130" s="8"/>
      <c r="V130" s="8"/>
      <c r="W130" s="8"/>
      <c r="X130" s="8"/>
      <c r="Y130" s="8"/>
    </row>
    <row r="131" spans="2:25" x14ac:dyDescent="0.25">
      <c r="B131" s="8"/>
      <c r="C131" s="58" t="s">
        <v>252</v>
      </c>
      <c r="D131" s="8"/>
      <c r="E131" s="37" t="s">
        <v>151</v>
      </c>
      <c r="F131" s="8"/>
      <c r="G131" s="8"/>
      <c r="H131" s="59"/>
      <c r="I131" s="8"/>
      <c r="J131" s="8"/>
      <c r="K131" s="8"/>
      <c r="L131" s="8"/>
      <c r="M131" s="8"/>
      <c r="N131" s="8"/>
      <c r="O131" s="8"/>
      <c r="P131" s="8"/>
      <c r="Q131" s="8"/>
      <c r="R131" s="8"/>
      <c r="S131" s="8"/>
      <c r="T131" s="8"/>
      <c r="U131" s="8"/>
      <c r="V131" s="8"/>
      <c r="W131" s="8"/>
      <c r="X131" s="8"/>
      <c r="Y131" s="8"/>
    </row>
    <row r="132" spans="2:25" x14ac:dyDescent="0.25">
      <c r="B132" s="8"/>
      <c r="C132" s="8"/>
      <c r="D132" s="8"/>
      <c r="E132" s="8"/>
      <c r="F132" s="8"/>
      <c r="G132" s="8"/>
      <c r="H132" s="8"/>
      <c r="I132" s="8"/>
      <c r="J132" s="8"/>
      <c r="K132" s="8"/>
      <c r="L132" s="8"/>
      <c r="M132" s="8"/>
      <c r="N132" s="8"/>
      <c r="O132" s="8"/>
      <c r="P132" s="8"/>
      <c r="Q132" s="8"/>
      <c r="R132" s="8"/>
      <c r="S132" s="8"/>
      <c r="T132" s="8"/>
      <c r="U132" s="8"/>
      <c r="V132" s="8"/>
      <c r="W132" s="8"/>
      <c r="X132" s="8"/>
      <c r="Y132" s="8"/>
    </row>
    <row r="133" spans="2:25" x14ac:dyDescent="0.25">
      <c r="B133" s="8"/>
      <c r="C133" s="58" t="s">
        <v>254</v>
      </c>
      <c r="D133" s="8"/>
      <c r="E133" s="37" t="s">
        <v>102</v>
      </c>
      <c r="F133" s="8"/>
      <c r="G133" s="8"/>
      <c r="H133" s="8"/>
      <c r="I133" s="8"/>
      <c r="J133" s="8"/>
      <c r="K133" s="8"/>
      <c r="L133" s="54">
        <f>IF(ISERROR($H$127*'4-Buget cerere'!T70),0,$H$127*'4-Buget cerere'!T70)</f>
        <v>0</v>
      </c>
      <c r="M133" s="54">
        <f>IF(ISERROR($H$127*'4-Buget cerere'!U70),0,$H$127*'4-Buget cerere'!U70)</f>
        <v>0</v>
      </c>
      <c r="N133" s="54">
        <f>IF(ISERROR($H$127*'4-Buget cerere'!V70),0,$H$127*'4-Buget cerere'!V70)</f>
        <v>0</v>
      </c>
      <c r="O133" s="54">
        <f>IF(ISERROR($H$127*'4-Buget cerere'!W70),0,$H$127*'4-Buget cerere'!W70)</f>
        <v>0</v>
      </c>
      <c r="P133" s="54"/>
      <c r="Q133" s="54"/>
      <c r="R133" s="54"/>
      <c r="S133" s="54"/>
      <c r="T133" s="54"/>
      <c r="U133" s="54"/>
      <c r="V133" s="54"/>
      <c r="W133" s="54"/>
      <c r="X133" s="54"/>
      <c r="Y133" s="8"/>
    </row>
    <row r="134" spans="2:25" x14ac:dyDescent="0.25">
      <c r="B134" s="8"/>
      <c r="C134" s="58" t="s">
        <v>256</v>
      </c>
      <c r="D134" s="8"/>
      <c r="E134" s="37" t="s">
        <v>255</v>
      </c>
      <c r="F134" s="8"/>
      <c r="G134" s="8"/>
      <c r="H134" s="8"/>
      <c r="I134" s="8"/>
      <c r="J134" s="8"/>
      <c r="K134" s="8"/>
      <c r="L134" s="300">
        <f>L133</f>
        <v>0</v>
      </c>
      <c r="M134" s="300">
        <f>IF(ISERROR(L134+M133),"",L134+M133)</f>
        <v>0</v>
      </c>
      <c r="N134" s="300">
        <f t="shared" ref="N134:X134" si="17">IF(ISERROR(M134+N133),"",M134+N133)</f>
        <v>0</v>
      </c>
      <c r="O134" s="300">
        <f t="shared" si="17"/>
        <v>0</v>
      </c>
      <c r="P134" s="300">
        <f t="shared" si="17"/>
        <v>0</v>
      </c>
      <c r="Q134" s="300">
        <f t="shared" si="17"/>
        <v>0</v>
      </c>
      <c r="R134" s="300">
        <f t="shared" si="17"/>
        <v>0</v>
      </c>
      <c r="S134" s="300">
        <f t="shared" si="17"/>
        <v>0</v>
      </c>
      <c r="T134" s="300">
        <f t="shared" si="17"/>
        <v>0</v>
      </c>
      <c r="U134" s="300">
        <f t="shared" si="17"/>
        <v>0</v>
      </c>
      <c r="V134" s="300">
        <f t="shared" si="17"/>
        <v>0</v>
      </c>
      <c r="W134" s="300">
        <f t="shared" si="17"/>
        <v>0</v>
      </c>
      <c r="X134" s="300">
        <f t="shared" si="17"/>
        <v>0</v>
      </c>
      <c r="Y134" s="8"/>
    </row>
    <row r="135" spans="2:25" x14ac:dyDescent="0.25">
      <c r="B135" s="8"/>
      <c r="C135" s="58" t="s">
        <v>257</v>
      </c>
      <c r="D135" s="8"/>
      <c r="E135" s="37" t="s">
        <v>102</v>
      </c>
      <c r="F135" s="8"/>
      <c r="G135" s="8"/>
      <c r="H135" s="8"/>
      <c r="I135" s="8"/>
      <c r="J135" s="8"/>
      <c r="K135" s="8"/>
      <c r="L135" s="300">
        <f>IF(L10&lt;$H$128+$H$130,0,IF(L10&lt;$H$128+$H$129,L134/(H129-(L10-$H$128)),0))</f>
        <v>0</v>
      </c>
      <c r="M135" s="300">
        <f>IF(M10&lt;$H$128+$H$130,0,IF(M10&lt;$H$128+$H$129,(M134-SUM($L$135:L135))/($H$129-(M10-$H$128)),0))</f>
        <v>0</v>
      </c>
      <c r="N135" s="300">
        <f>IF(N10&lt;$H$128+$H$130,0,IF(N10&lt;$H$128+$H$129,(N134-SUM($L$135:M135))/($H$129-(N10-$H$128)),0))</f>
        <v>0</v>
      </c>
      <c r="O135" s="300">
        <f>IF(O10&lt;$H$128+$H$130,0,IF(O10&lt;$H$128+$H$129,(O134-SUM($L$135:N135))/($H$129-(O10-$H$128)),0))</f>
        <v>0</v>
      </c>
      <c r="P135" s="300">
        <f>IF(P10&lt;$H$128+$H$130,0,IF(P10&lt;$H$128+$H$129,(P134-SUM($L$135:O135))/($H$129-(P10-$H$128)),0))</f>
        <v>0</v>
      </c>
      <c r="Q135" s="300">
        <f>IF(Q10&lt;$H$128+$H$130,0,IF(Q10&lt;$H$128+$H$129,(Q134-SUM($L$135:P135))/($H$129-(Q10-$H$128)),0))</f>
        <v>0</v>
      </c>
      <c r="R135" s="300">
        <f>IF(R10&lt;$H$128+$H$130,0,IF(R10&lt;$H$128+$H$129,(R134-SUM($L$135:Q135))/($H$129-(R10-$H$128)),0))</f>
        <v>0</v>
      </c>
      <c r="S135" s="300">
        <f>IF(S10&lt;$H$128+$H$130,0,IF(S10&lt;$H$128+$H$129,(S134-SUM($L$135:R135))/($H$129-(S10-$H$128)),0))</f>
        <v>0</v>
      </c>
      <c r="T135" s="300">
        <f>IF(T10&lt;$H$128+$H$130,0,IF(T10&lt;$H$128+$H$129,(T134-SUM($L$135:S135))/($H$129-(T10-$H$128)),0))</f>
        <v>0</v>
      </c>
      <c r="U135" s="300">
        <f>IF(U10&lt;$H$128+$H$130,0,IF(U10&lt;$H$128+$H$129,(U134-SUM($L$135:T135))/($H$129-(U10-$H$128)),0))</f>
        <v>0</v>
      </c>
      <c r="V135" s="300">
        <f>IF(V10&lt;$H$128+$H$130,0,IF(V10&lt;$H$128+$H$129,(V134-SUM($L$135:U135))/($H$129-(V10-$H$128)),0))</f>
        <v>0</v>
      </c>
      <c r="W135" s="300">
        <f>IF(W10&lt;$H$128+$H$130,0,IF(W10&lt;$H$128+$H$129,(W134-SUM($L$135:V135))/($H$129-(W10-$H$128)),0))</f>
        <v>0</v>
      </c>
      <c r="X135" s="300">
        <f>IF(X10&lt;$H$128+$H$130,0,IF(X10&lt;$H$128+$H$129,(X134-SUM($L$135:W135))/($H$129-(X10-$H$128)),0))</f>
        <v>0</v>
      </c>
      <c r="Y135" s="8"/>
    </row>
    <row r="136" spans="2:25" x14ac:dyDescent="0.25">
      <c r="B136" s="8"/>
      <c r="C136" s="58" t="s">
        <v>259</v>
      </c>
      <c r="D136" s="8"/>
      <c r="E136" s="37" t="s">
        <v>255</v>
      </c>
      <c r="F136" s="8"/>
      <c r="G136" s="8"/>
      <c r="H136" s="8"/>
      <c r="I136" s="8"/>
      <c r="J136" s="8"/>
      <c r="K136" s="8"/>
      <c r="L136" s="300">
        <f>IF(ISERROR(L134-L135),0,L134-L135)</f>
        <v>0</v>
      </c>
      <c r="M136" s="300">
        <f>IF(ISERROR(M134-SUM($L$135:M135)),0,M134-SUM($L$135:M135))</f>
        <v>0</v>
      </c>
      <c r="N136" s="300">
        <f>IF(ISERROR(N134-SUM($L$135:N135)),0,N134-SUM($L$135:N135))</f>
        <v>0</v>
      </c>
      <c r="O136" s="300">
        <f>IF(ISERROR(O134-SUM($L$135:O135)),0,O134-SUM($L$135:O135))</f>
        <v>0</v>
      </c>
      <c r="P136" s="300">
        <f>IF(ISERROR(P134-SUM($L$135:P135)),0,P134-SUM($L$135:P135))</f>
        <v>0</v>
      </c>
      <c r="Q136" s="300">
        <f>IF(ISERROR(Q134-SUM($L$135:Q135)),0,Q134-SUM($L$135:Q135))</f>
        <v>0</v>
      </c>
      <c r="R136" s="300">
        <f>IF(ISERROR(R134-SUM($L$135:R135)),0,R134-SUM($L$135:R135))</f>
        <v>0</v>
      </c>
      <c r="S136" s="300">
        <f>IF(ISERROR(S134-SUM($L$135:S135)),0,S134-SUM($L$135:S135))</f>
        <v>0</v>
      </c>
      <c r="T136" s="300">
        <f>IF(ISERROR(T134-SUM($L$135:T135)),0,T134-SUM($L$135:T135))</f>
        <v>0</v>
      </c>
      <c r="U136" s="300">
        <f>IF(ISERROR(U134-SUM($L$135:U135)),0,U134-SUM($L$135:U135))</f>
        <v>0</v>
      </c>
      <c r="V136" s="300">
        <f>IF(ISERROR(V134-SUM($L$135:V135)),0,V134-SUM($L$135:V135))</f>
        <v>0</v>
      </c>
      <c r="W136" s="300">
        <f>IF(ISERROR(W134-SUM($L$135:W135)),0,W134-SUM($L$135:W135))</f>
        <v>0</v>
      </c>
      <c r="X136" s="300">
        <f>IF(ISERROR(X134-SUM($L$135:X135)),0,X134-SUM($L$135:X135))</f>
        <v>0</v>
      </c>
      <c r="Y136" s="8"/>
    </row>
    <row r="137" spans="2:25" x14ac:dyDescent="0.25">
      <c r="B137" s="8"/>
      <c r="C137" s="58" t="s">
        <v>262</v>
      </c>
      <c r="D137" s="8"/>
      <c r="E137" s="37" t="s">
        <v>102</v>
      </c>
      <c r="F137" s="8"/>
      <c r="G137" s="8"/>
      <c r="H137" s="8"/>
      <c r="I137" s="8"/>
      <c r="J137" s="8"/>
      <c r="K137" s="8"/>
      <c r="L137" s="300">
        <f>IF(ISERROR(L136*$H$131),0,(L136*$H$131))</f>
        <v>0</v>
      </c>
      <c r="M137" s="300">
        <f t="shared" ref="M137:X137" si="18">IF(ISERROR(M136*$H$131),0,(M136*$H$131))</f>
        <v>0</v>
      </c>
      <c r="N137" s="300">
        <f t="shared" si="18"/>
        <v>0</v>
      </c>
      <c r="O137" s="300">
        <f t="shared" si="18"/>
        <v>0</v>
      </c>
      <c r="P137" s="300">
        <f t="shared" si="18"/>
        <v>0</v>
      </c>
      <c r="Q137" s="300">
        <f t="shared" si="18"/>
        <v>0</v>
      </c>
      <c r="R137" s="300">
        <f t="shared" si="18"/>
        <v>0</v>
      </c>
      <c r="S137" s="300">
        <f t="shared" si="18"/>
        <v>0</v>
      </c>
      <c r="T137" s="300">
        <f t="shared" si="18"/>
        <v>0</v>
      </c>
      <c r="U137" s="300">
        <f t="shared" si="18"/>
        <v>0</v>
      </c>
      <c r="V137" s="300">
        <f t="shared" si="18"/>
        <v>0</v>
      </c>
      <c r="W137" s="300">
        <f t="shared" si="18"/>
        <v>0</v>
      </c>
      <c r="X137" s="300">
        <f t="shared" si="18"/>
        <v>0</v>
      </c>
      <c r="Y137" s="8"/>
    </row>
    <row r="138" spans="2:25" x14ac:dyDescent="0.25">
      <c r="B138" s="8"/>
      <c r="C138" s="8"/>
      <c r="D138" s="8"/>
      <c r="E138" s="8"/>
      <c r="F138" s="8"/>
      <c r="G138" s="8"/>
      <c r="H138" s="8"/>
      <c r="I138" s="8"/>
      <c r="J138" s="8"/>
      <c r="K138" s="8"/>
      <c r="L138" s="8"/>
      <c r="M138" s="8"/>
      <c r="N138" s="8"/>
      <c r="O138" s="8"/>
      <c r="P138" s="8"/>
      <c r="Q138" s="8"/>
      <c r="R138" s="8"/>
      <c r="S138" s="8"/>
      <c r="T138" s="8"/>
      <c r="U138" s="8"/>
      <c r="V138" s="8"/>
      <c r="W138" s="8"/>
      <c r="X138" s="8"/>
      <c r="Y138" s="8"/>
    </row>
    <row r="139" spans="2:25" x14ac:dyDescent="0.25">
      <c r="B139" s="8"/>
      <c r="C139" s="57" t="s">
        <v>260</v>
      </c>
      <c r="D139" s="8"/>
      <c r="E139" s="8"/>
      <c r="F139" s="8"/>
      <c r="G139" s="8"/>
      <c r="H139" s="8"/>
      <c r="I139" s="8"/>
      <c r="J139" s="8"/>
      <c r="K139" s="8"/>
      <c r="L139" s="8"/>
      <c r="M139" s="8"/>
      <c r="N139" s="8"/>
      <c r="O139" s="8"/>
      <c r="P139" s="8"/>
      <c r="Q139" s="8"/>
      <c r="R139" s="8"/>
      <c r="S139" s="8"/>
      <c r="T139" s="8"/>
      <c r="U139" s="8"/>
      <c r="V139" s="8"/>
      <c r="W139" s="8"/>
      <c r="X139" s="8"/>
      <c r="Y139" s="8"/>
    </row>
    <row r="140" spans="2:25" x14ac:dyDescent="0.25">
      <c r="B140" s="8"/>
      <c r="C140" s="8"/>
      <c r="D140" s="8"/>
      <c r="E140" s="8"/>
      <c r="F140" s="8"/>
      <c r="G140" s="8"/>
      <c r="H140" s="8"/>
      <c r="I140" s="8"/>
      <c r="J140" s="8"/>
      <c r="K140" s="8"/>
      <c r="L140" s="8"/>
      <c r="M140" s="8"/>
      <c r="N140" s="8"/>
      <c r="O140" s="8"/>
      <c r="P140" s="8"/>
      <c r="Q140" s="8"/>
      <c r="R140" s="8"/>
      <c r="S140" s="8"/>
      <c r="T140" s="8"/>
      <c r="U140" s="8"/>
      <c r="V140" s="8"/>
      <c r="W140" s="8"/>
      <c r="X140" s="8"/>
      <c r="Y140" s="8"/>
    </row>
    <row r="141" spans="2:25" x14ac:dyDescent="0.25">
      <c r="B141" s="8"/>
      <c r="C141" s="58" t="s">
        <v>261</v>
      </c>
      <c r="D141" s="8"/>
      <c r="E141" s="37" t="s">
        <v>102</v>
      </c>
      <c r="F141" s="8"/>
      <c r="G141" s="8"/>
      <c r="H141" s="8"/>
      <c r="I141" s="8"/>
      <c r="J141" s="8"/>
      <c r="K141" s="8"/>
      <c r="L141" s="54"/>
      <c r="M141" s="54"/>
      <c r="N141" s="54"/>
      <c r="O141" s="54"/>
      <c r="P141" s="54"/>
      <c r="Q141" s="54"/>
      <c r="R141" s="54"/>
      <c r="S141" s="54"/>
      <c r="T141" s="54"/>
      <c r="U141" s="54"/>
      <c r="V141" s="54"/>
      <c r="W141" s="54"/>
      <c r="X141" s="54"/>
      <c r="Y141" s="8"/>
    </row>
    <row r="142" spans="2:25" x14ac:dyDescent="0.25">
      <c r="B142" s="8"/>
      <c r="C142" s="58" t="s">
        <v>142</v>
      </c>
      <c r="D142" s="8"/>
      <c r="E142" s="37" t="s">
        <v>102</v>
      </c>
      <c r="F142" s="8"/>
      <c r="G142" s="8"/>
      <c r="H142" s="8"/>
      <c r="I142" s="8"/>
      <c r="J142" s="8"/>
      <c r="K142" s="8"/>
      <c r="L142" s="54"/>
      <c r="M142" s="54"/>
      <c r="N142" s="54"/>
      <c r="O142" s="54"/>
      <c r="P142" s="54"/>
      <c r="Q142" s="54"/>
      <c r="R142" s="54"/>
      <c r="S142" s="54"/>
      <c r="T142" s="54"/>
      <c r="U142" s="54"/>
      <c r="V142" s="54"/>
      <c r="W142" s="54"/>
      <c r="X142" s="54"/>
      <c r="Y142" s="8"/>
    </row>
    <row r="143" spans="2:25" x14ac:dyDescent="0.25">
      <c r="B143" s="8"/>
      <c r="C143" s="8"/>
      <c r="D143" s="8"/>
      <c r="E143" s="8"/>
      <c r="F143" s="8"/>
      <c r="G143" s="8"/>
      <c r="H143" s="8"/>
      <c r="I143" s="8"/>
      <c r="J143" s="8"/>
      <c r="K143" s="8"/>
      <c r="L143" s="8"/>
      <c r="M143" s="8"/>
      <c r="N143" s="8"/>
      <c r="O143" s="8"/>
      <c r="P143" s="8"/>
      <c r="Q143" s="8"/>
      <c r="R143" s="8"/>
      <c r="S143" s="8"/>
      <c r="T143" s="8"/>
      <c r="U143" s="8"/>
      <c r="V143" s="8"/>
      <c r="W143" s="8"/>
      <c r="X143" s="8"/>
      <c r="Y143" s="8"/>
    </row>
    <row r="144" spans="2:25" x14ac:dyDescent="0.25">
      <c r="E144" s="9"/>
      <c r="Y144" s="60"/>
    </row>
    <row r="145" spans="5:25" x14ac:dyDescent="0.25">
      <c r="E145" s="9"/>
      <c r="Y145" s="60"/>
    </row>
    <row r="146" spans="5:25" x14ac:dyDescent="0.25">
      <c r="E146" s="9"/>
      <c r="Y146" s="60"/>
    </row>
    <row r="147" spans="5:25" x14ac:dyDescent="0.25">
      <c r="E147" s="9"/>
      <c r="Y147" s="60"/>
    </row>
    <row r="148" spans="5:25" x14ac:dyDescent="0.25">
      <c r="E148" s="9"/>
      <c r="Y148" s="60"/>
    </row>
    <row r="149" spans="5:25" x14ac:dyDescent="0.25">
      <c r="E149" s="9"/>
      <c r="Y149" s="60"/>
    </row>
    <row r="150" spans="5:25" x14ac:dyDescent="0.25">
      <c r="E150" s="9"/>
      <c r="Y150" s="60"/>
    </row>
    <row r="151" spans="5:25" x14ac:dyDescent="0.25">
      <c r="E151" s="9"/>
      <c r="Y151" s="60"/>
    </row>
    <row r="152" spans="5:25" x14ac:dyDescent="0.25">
      <c r="E152" s="9"/>
      <c r="Y152" s="60"/>
    </row>
    <row r="153" spans="5:25" x14ac:dyDescent="0.25">
      <c r="E153" s="9"/>
      <c r="Y153" s="60"/>
    </row>
    <row r="154" spans="5:25" x14ac:dyDescent="0.25">
      <c r="E154" s="9"/>
      <c r="Y154" s="60"/>
    </row>
    <row r="155" spans="5:25" x14ac:dyDescent="0.25">
      <c r="E155" s="9"/>
      <c r="Y155" s="60"/>
    </row>
    <row r="156" spans="5:25" x14ac:dyDescent="0.25">
      <c r="E156" s="9"/>
      <c r="Y156" s="60"/>
    </row>
    <row r="157" spans="5:25" x14ac:dyDescent="0.25">
      <c r="E157" s="9"/>
      <c r="Y157" s="60"/>
    </row>
    <row r="158" spans="5:25" x14ac:dyDescent="0.25">
      <c r="E158" s="9"/>
      <c r="Y158" s="60"/>
    </row>
    <row r="159" spans="5:25" x14ac:dyDescent="0.25">
      <c r="E159" s="9"/>
      <c r="Y159" s="60"/>
    </row>
    <row r="160" spans="5:25" x14ac:dyDescent="0.25">
      <c r="E160" s="9"/>
    </row>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row r="358" s="9" customFormat="1" x14ac:dyDescent="0.25"/>
    <row r="359" s="9" customFormat="1" x14ac:dyDescent="0.25"/>
    <row r="360" s="9" customFormat="1" x14ac:dyDescent="0.25"/>
    <row r="361" s="9" customFormat="1" x14ac:dyDescent="0.25"/>
    <row r="362" s="9" customFormat="1" x14ac:dyDescent="0.25"/>
    <row r="363" s="9" customFormat="1" x14ac:dyDescent="0.25"/>
    <row r="364" s="9" customFormat="1" x14ac:dyDescent="0.25"/>
    <row r="365" s="9" customFormat="1" x14ac:dyDescent="0.25"/>
    <row r="366" s="9" customFormat="1" x14ac:dyDescent="0.25"/>
    <row r="367" s="9" customFormat="1" x14ac:dyDescent="0.25"/>
    <row r="368" s="9" customFormat="1" x14ac:dyDescent="0.25"/>
    <row r="369" s="9" customFormat="1" x14ac:dyDescent="0.25"/>
    <row r="370" s="9" customFormat="1" x14ac:dyDescent="0.25"/>
    <row r="371" s="9" customFormat="1" x14ac:dyDescent="0.25"/>
    <row r="372" s="9" customFormat="1" x14ac:dyDescent="0.25"/>
    <row r="373" s="9" customFormat="1" x14ac:dyDescent="0.25"/>
    <row r="374" s="9" customFormat="1" x14ac:dyDescent="0.25"/>
    <row r="375" s="9" customFormat="1" x14ac:dyDescent="0.25"/>
    <row r="376" s="9" customFormat="1" x14ac:dyDescent="0.25"/>
    <row r="377" s="9" customFormat="1" x14ac:dyDescent="0.25"/>
    <row r="378" s="9" customFormat="1" x14ac:dyDescent="0.25"/>
    <row r="379" s="9" customFormat="1" x14ac:dyDescent="0.25"/>
    <row r="380" s="9" customFormat="1" x14ac:dyDescent="0.25"/>
    <row r="381" s="9" customFormat="1" x14ac:dyDescent="0.25"/>
    <row r="382" s="9" customFormat="1" x14ac:dyDescent="0.25"/>
  </sheetData>
  <sheetProtection algorithmName="SHA-512" hashValue="C+e83GWfIjw/1wr+hHN6+dcLDtwx1rYdAr2E77cAnCIKALHhFw4UElQrATiYJUOR9NDVJfv5mFtlNrm6kBAy7Q==" saltValue="8ibo3E+yBGBkdBzMNWzjGQ==" spinCount="100000" sheet="1" objects="1" scenarios="1" formatCells="0" formatColumns="0" formatRows="0" insertColumns="0" insertRows="0"/>
  <dataConsolidate/>
  <mergeCells count="12">
    <mergeCell ref="C5:I6"/>
    <mergeCell ref="C123:I123"/>
    <mergeCell ref="L74:X74"/>
    <mergeCell ref="L85:X85"/>
    <mergeCell ref="C72:I72"/>
    <mergeCell ref="C10:K10"/>
    <mergeCell ref="C13:K13"/>
    <mergeCell ref="E20:K20"/>
    <mergeCell ref="E22:K22"/>
    <mergeCell ref="C41:I41"/>
    <mergeCell ref="C48:I48"/>
    <mergeCell ref="C39:I39"/>
  </mergeCells>
  <conditionalFormatting sqref="M42:X42 L42:L44">
    <cfRule type="cellIs" dxfId="13"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25" right="0.25" top="0.75" bottom="0.75" header="0.3" footer="0.3"/>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dimension ref="B2:M199"/>
  <sheetViews>
    <sheetView workbookViewId="0">
      <selection activeCell="M189" sqref="M189"/>
    </sheetView>
  </sheetViews>
  <sheetFormatPr defaultColWidth="8.88671875" defaultRowHeight="14.4" x14ac:dyDescent="0.3"/>
  <cols>
    <col min="1" max="1" width="8.88671875" style="182"/>
    <col min="2" max="2" width="7" style="182" customWidth="1"/>
    <col min="3" max="3" width="53.109375" style="182" customWidth="1"/>
    <col min="4" max="4" width="4.88671875" style="182" customWidth="1"/>
    <col min="5" max="5" width="8.88671875" style="182"/>
    <col min="6" max="6" width="3.6640625" style="182" customWidth="1"/>
    <col min="7" max="7" width="20.77734375" style="182" customWidth="1"/>
    <col min="8" max="8" width="19.109375" style="182" customWidth="1"/>
    <col min="9" max="9" width="6.5546875" style="182" customWidth="1"/>
    <col min="10" max="10" width="8.88671875" style="182"/>
    <col min="11" max="11" width="10.109375" style="182" bestFit="1" customWidth="1"/>
    <col min="12" max="12" width="8.88671875" style="182"/>
    <col min="13" max="13" width="13" style="182" customWidth="1"/>
    <col min="14" max="16384" width="8.88671875" style="182"/>
  </cols>
  <sheetData>
    <row r="2" spans="2:13" x14ac:dyDescent="0.3">
      <c r="B2" s="181"/>
      <c r="C2" s="181"/>
      <c r="D2" s="181"/>
      <c r="E2" s="181"/>
      <c r="F2" s="181"/>
      <c r="G2" s="181"/>
      <c r="H2" s="181"/>
      <c r="I2" s="181"/>
    </row>
    <row r="3" spans="2:13" ht="15.6" x14ac:dyDescent="0.3">
      <c r="B3" s="181"/>
      <c r="C3" s="22" t="s">
        <v>416</v>
      </c>
      <c r="D3" s="116"/>
      <c r="E3" s="115"/>
      <c r="F3" s="115"/>
      <c r="G3" s="116"/>
      <c r="H3" s="116"/>
      <c r="I3" s="181"/>
    </row>
    <row r="4" spans="2:13" x14ac:dyDescent="0.3">
      <c r="B4" s="181"/>
      <c r="C4" s="8"/>
      <c r="D4" s="8"/>
      <c r="E4" s="19"/>
      <c r="F4" s="19"/>
      <c r="G4" s="8"/>
      <c r="H4" s="8"/>
      <c r="I4" s="181"/>
    </row>
    <row r="5" spans="2:13" x14ac:dyDescent="0.3">
      <c r="B5" s="181"/>
      <c r="C5" s="183" t="s">
        <v>417</v>
      </c>
      <c r="D5" s="8"/>
      <c r="E5" s="19"/>
      <c r="F5" s="19"/>
      <c r="G5" s="19"/>
      <c r="H5" s="19"/>
      <c r="I5" s="181"/>
    </row>
    <row r="6" spans="2:13" x14ac:dyDescent="0.3">
      <c r="B6" s="181"/>
      <c r="C6" s="183"/>
      <c r="D6" s="8"/>
      <c r="E6" s="19"/>
      <c r="F6" s="19"/>
      <c r="G6" s="8"/>
      <c r="H6" s="8"/>
      <c r="I6" s="181"/>
    </row>
    <row r="7" spans="2:13" x14ac:dyDescent="0.3">
      <c r="B7" s="181"/>
      <c r="C7" s="34" t="s">
        <v>418</v>
      </c>
      <c r="D7" s="8"/>
      <c r="E7" s="20"/>
      <c r="F7" s="20"/>
      <c r="G7" s="41" t="s">
        <v>224</v>
      </c>
      <c r="H7" s="41" t="s">
        <v>225</v>
      </c>
      <c r="I7" s="181"/>
    </row>
    <row r="8" spans="2:13" x14ac:dyDescent="0.3">
      <c r="B8" s="181"/>
      <c r="C8" s="18"/>
      <c r="D8" s="8"/>
      <c r="E8" s="19"/>
      <c r="F8" s="19"/>
      <c r="G8" s="8"/>
      <c r="H8" s="8"/>
      <c r="I8" s="181"/>
    </row>
    <row r="9" spans="2:13" x14ac:dyDescent="0.3">
      <c r="B9" s="181"/>
      <c r="C9" s="184" t="s">
        <v>419</v>
      </c>
      <c r="D9" s="8"/>
      <c r="E9" s="19"/>
      <c r="F9" s="19"/>
      <c r="G9" s="185"/>
      <c r="H9" s="185"/>
      <c r="I9" s="181"/>
    </row>
    <row r="10" spans="2:13" x14ac:dyDescent="0.3">
      <c r="B10" s="181"/>
      <c r="C10" s="186" t="s">
        <v>420</v>
      </c>
      <c r="D10" s="8"/>
      <c r="E10" s="19"/>
      <c r="F10" s="19"/>
      <c r="G10" s="187"/>
      <c r="H10" s="187"/>
      <c r="I10" s="181"/>
    </row>
    <row r="11" spans="2:13" x14ac:dyDescent="0.3">
      <c r="B11" s="181"/>
      <c r="C11" s="188" t="s">
        <v>421</v>
      </c>
      <c r="D11" s="8"/>
      <c r="E11" s="19" t="s">
        <v>87</v>
      </c>
      <c r="F11" s="19"/>
      <c r="G11" s="189"/>
      <c r="H11" s="189"/>
      <c r="I11" s="181"/>
    </row>
    <row r="12" spans="2:13" x14ac:dyDescent="0.3">
      <c r="B12" s="181"/>
      <c r="C12" s="188" t="s">
        <v>422</v>
      </c>
      <c r="D12" s="8"/>
      <c r="E12" s="19" t="s">
        <v>87</v>
      </c>
      <c r="F12" s="19"/>
      <c r="G12" s="189"/>
      <c r="H12" s="189"/>
      <c r="I12" s="181"/>
    </row>
    <row r="13" spans="2:13" ht="41.4" x14ac:dyDescent="0.3">
      <c r="B13" s="181"/>
      <c r="C13" s="188" t="s">
        <v>423</v>
      </c>
      <c r="D13" s="8"/>
      <c r="E13" s="19" t="s">
        <v>87</v>
      </c>
      <c r="F13" s="19"/>
      <c r="G13" s="189"/>
      <c r="H13" s="189"/>
      <c r="I13" s="181"/>
    </row>
    <row r="14" spans="2:13" x14ac:dyDescent="0.3">
      <c r="B14" s="181"/>
      <c r="C14" s="188" t="s">
        <v>424</v>
      </c>
      <c r="D14" s="8"/>
      <c r="E14" s="19" t="s">
        <v>87</v>
      </c>
      <c r="F14" s="19"/>
      <c r="G14" s="189"/>
      <c r="H14" s="189"/>
      <c r="I14" s="181"/>
    </row>
    <row r="15" spans="2:13" ht="27.6" x14ac:dyDescent="0.3">
      <c r="B15" s="181"/>
      <c r="C15" s="188" t="s">
        <v>425</v>
      </c>
      <c r="D15" s="8"/>
      <c r="E15" s="19" t="s">
        <v>87</v>
      </c>
      <c r="F15" s="19"/>
      <c r="G15" s="189"/>
      <c r="H15" s="189"/>
      <c r="I15" s="181"/>
      <c r="M15" s="225"/>
    </row>
    <row r="16" spans="2:13" x14ac:dyDescent="0.3">
      <c r="B16" s="181"/>
      <c r="C16" s="188" t="s">
        <v>426</v>
      </c>
      <c r="D16" s="8"/>
      <c r="E16" s="19" t="s">
        <v>87</v>
      </c>
      <c r="F16" s="19"/>
      <c r="G16" s="189"/>
      <c r="H16" s="189"/>
      <c r="I16" s="181"/>
    </row>
    <row r="17" spans="2:9" x14ac:dyDescent="0.3">
      <c r="B17" s="181"/>
      <c r="C17" s="190" t="s">
        <v>5</v>
      </c>
      <c r="D17" s="8"/>
      <c r="E17" s="19"/>
      <c r="F17" s="19"/>
      <c r="G17" s="301">
        <f>SUM(G11:G16)</f>
        <v>0</v>
      </c>
      <c r="H17" s="301">
        <f>SUM(H11:H16)</f>
        <v>0</v>
      </c>
      <c r="I17" s="181"/>
    </row>
    <row r="18" spans="2:9" x14ac:dyDescent="0.3">
      <c r="B18" s="181"/>
      <c r="C18" s="186" t="s">
        <v>427</v>
      </c>
      <c r="D18" s="8"/>
      <c r="E18" s="19"/>
      <c r="F18" s="19"/>
      <c r="G18" s="191"/>
      <c r="H18" s="191"/>
      <c r="I18" s="181"/>
    </row>
    <row r="19" spans="2:9" x14ac:dyDescent="0.3">
      <c r="B19" s="181"/>
      <c r="C19" s="188" t="s">
        <v>428</v>
      </c>
      <c r="D19" s="8"/>
      <c r="E19" s="19" t="s">
        <v>87</v>
      </c>
      <c r="F19" s="19"/>
      <c r="G19" s="192"/>
      <c r="H19" s="192"/>
      <c r="I19" s="181"/>
    </row>
    <row r="20" spans="2:9" x14ac:dyDescent="0.3">
      <c r="B20" s="181"/>
      <c r="C20" s="188" t="s">
        <v>429</v>
      </c>
      <c r="D20" s="8"/>
      <c r="E20" s="19" t="s">
        <v>87</v>
      </c>
      <c r="F20" s="19"/>
      <c r="G20" s="192"/>
      <c r="H20" s="192"/>
      <c r="I20" s="181"/>
    </row>
    <row r="21" spans="2:9" x14ac:dyDescent="0.3">
      <c r="B21" s="181"/>
      <c r="C21" s="188" t="s">
        <v>430</v>
      </c>
      <c r="D21" s="8"/>
      <c r="E21" s="19" t="s">
        <v>87</v>
      </c>
      <c r="F21" s="19"/>
      <c r="G21" s="192"/>
      <c r="H21" s="192"/>
      <c r="I21" s="181"/>
    </row>
    <row r="22" spans="2:9" x14ac:dyDescent="0.3">
      <c r="B22" s="181"/>
      <c r="C22" s="188" t="s">
        <v>431</v>
      </c>
      <c r="D22" s="8"/>
      <c r="E22" s="19" t="s">
        <v>87</v>
      </c>
      <c r="F22" s="19"/>
      <c r="G22" s="192"/>
      <c r="H22" s="192"/>
      <c r="I22" s="181"/>
    </row>
    <row r="23" spans="2:9" x14ac:dyDescent="0.3">
      <c r="B23" s="181"/>
      <c r="C23" s="188" t="s">
        <v>432</v>
      </c>
      <c r="D23" s="8"/>
      <c r="E23" s="19" t="s">
        <v>87</v>
      </c>
      <c r="F23" s="19"/>
      <c r="G23" s="192"/>
      <c r="H23" s="192"/>
      <c r="I23" s="181"/>
    </row>
    <row r="24" spans="2:9" x14ac:dyDescent="0.3">
      <c r="B24" s="181"/>
      <c r="C24" s="188" t="s">
        <v>433</v>
      </c>
      <c r="D24" s="8"/>
      <c r="E24" s="19" t="s">
        <v>87</v>
      </c>
      <c r="F24" s="19"/>
      <c r="G24" s="192"/>
      <c r="H24" s="192"/>
      <c r="I24" s="181"/>
    </row>
    <row r="25" spans="2:9" ht="27.6" x14ac:dyDescent="0.3">
      <c r="B25" s="181"/>
      <c r="C25" s="188" t="s">
        <v>434</v>
      </c>
      <c r="D25" s="8"/>
      <c r="E25" s="19" t="s">
        <v>87</v>
      </c>
      <c r="F25" s="19"/>
      <c r="G25" s="192"/>
      <c r="H25" s="192"/>
      <c r="I25" s="181"/>
    </row>
    <row r="26" spans="2:9" x14ac:dyDescent="0.3">
      <c r="B26" s="181"/>
      <c r="C26" s="188" t="s">
        <v>435</v>
      </c>
      <c r="D26" s="8"/>
      <c r="E26" s="19" t="s">
        <v>87</v>
      </c>
      <c r="F26" s="19"/>
      <c r="G26" s="192"/>
      <c r="H26" s="192"/>
      <c r="I26" s="181"/>
    </row>
    <row r="27" spans="2:9" x14ac:dyDescent="0.3">
      <c r="B27" s="181"/>
      <c r="C27" s="188" t="s">
        <v>436</v>
      </c>
      <c r="D27" s="8"/>
      <c r="E27" s="19" t="s">
        <v>87</v>
      </c>
      <c r="F27" s="19"/>
      <c r="G27" s="192"/>
      <c r="H27" s="192"/>
      <c r="I27" s="181"/>
    </row>
    <row r="28" spans="2:9" x14ac:dyDescent="0.3">
      <c r="B28" s="181"/>
      <c r="C28" s="190" t="s">
        <v>5</v>
      </c>
      <c r="D28" s="8"/>
      <c r="E28" s="19"/>
      <c r="F28" s="19"/>
      <c r="G28" s="301">
        <f>SUM(G19:G27)</f>
        <v>0</v>
      </c>
      <c r="H28" s="301">
        <f>SUM(H19:H27)</f>
        <v>0</v>
      </c>
      <c r="I28" s="181"/>
    </row>
    <row r="29" spans="2:9" x14ac:dyDescent="0.3">
      <c r="B29" s="181"/>
      <c r="C29" s="193" t="s">
        <v>437</v>
      </c>
      <c r="D29" s="8"/>
      <c r="E29" s="19"/>
      <c r="F29" s="19"/>
      <c r="G29" s="191"/>
      <c r="H29" s="191"/>
      <c r="I29" s="181"/>
    </row>
    <row r="30" spans="2:9" x14ac:dyDescent="0.3">
      <c r="B30" s="181"/>
      <c r="C30" s="188" t="s">
        <v>438</v>
      </c>
      <c r="D30" s="8"/>
      <c r="E30" s="19" t="s">
        <v>87</v>
      </c>
      <c r="F30" s="19"/>
      <c r="G30" s="192"/>
      <c r="H30" s="192"/>
      <c r="I30" s="181"/>
    </row>
    <row r="31" spans="2:9" x14ac:dyDescent="0.3">
      <c r="B31" s="181"/>
      <c r="C31" s="188" t="s">
        <v>439</v>
      </c>
      <c r="D31" s="8"/>
      <c r="E31" s="19" t="s">
        <v>87</v>
      </c>
      <c r="F31" s="19"/>
      <c r="G31" s="192"/>
      <c r="H31" s="192"/>
      <c r="I31" s="181"/>
    </row>
    <row r="32" spans="2:9" ht="27.6" x14ac:dyDescent="0.3">
      <c r="B32" s="181"/>
      <c r="C32" s="188" t="s">
        <v>440</v>
      </c>
      <c r="D32" s="8"/>
      <c r="E32" s="19" t="s">
        <v>87</v>
      </c>
      <c r="F32" s="19"/>
      <c r="G32" s="192"/>
      <c r="H32" s="192"/>
      <c r="I32" s="181"/>
    </row>
    <row r="33" spans="2:9" ht="27.6" x14ac:dyDescent="0.3">
      <c r="B33" s="181"/>
      <c r="C33" s="188" t="s">
        <v>441</v>
      </c>
      <c r="D33" s="8"/>
      <c r="E33" s="19" t="s">
        <v>87</v>
      </c>
      <c r="F33" s="19"/>
      <c r="G33" s="192"/>
      <c r="H33" s="192"/>
      <c r="I33" s="181"/>
    </row>
    <row r="34" spans="2:9" x14ac:dyDescent="0.3">
      <c r="B34" s="181"/>
      <c r="C34" s="188" t="s">
        <v>442</v>
      </c>
      <c r="D34" s="8"/>
      <c r="E34" s="19" t="s">
        <v>87</v>
      </c>
      <c r="F34" s="19"/>
      <c r="G34" s="192"/>
      <c r="H34" s="192"/>
      <c r="I34" s="181"/>
    </row>
    <row r="35" spans="2:9" x14ac:dyDescent="0.3">
      <c r="B35" s="181"/>
      <c r="C35" s="188" t="s">
        <v>443</v>
      </c>
      <c r="D35" s="8"/>
      <c r="E35" s="19" t="s">
        <v>87</v>
      </c>
      <c r="F35" s="19"/>
      <c r="G35" s="189"/>
      <c r="H35" s="189"/>
      <c r="I35" s="181"/>
    </row>
    <row r="36" spans="2:9" x14ac:dyDescent="0.3">
      <c r="B36" s="181"/>
      <c r="C36" s="190" t="s">
        <v>5</v>
      </c>
      <c r="D36" s="8"/>
      <c r="E36" s="19"/>
      <c r="F36" s="19"/>
      <c r="G36" s="302">
        <f>SUM(G30:G35)</f>
        <v>0</v>
      </c>
      <c r="H36" s="302">
        <f>SUM(H30:H35)</f>
        <v>0</v>
      </c>
      <c r="I36" s="181"/>
    </row>
    <row r="37" spans="2:9" ht="15.6" x14ac:dyDescent="0.3">
      <c r="B37" s="181"/>
      <c r="C37" s="194" t="s">
        <v>444</v>
      </c>
      <c r="D37" s="8"/>
      <c r="E37" s="19"/>
      <c r="F37" s="19"/>
      <c r="G37" s="303">
        <f>G17+G28+G36</f>
        <v>0</v>
      </c>
      <c r="H37" s="303">
        <f>H17+H28+H36</f>
        <v>0</v>
      </c>
      <c r="I37" s="181"/>
    </row>
    <row r="38" spans="2:9" x14ac:dyDescent="0.3">
      <c r="B38" s="181"/>
      <c r="C38" s="195" t="s">
        <v>445</v>
      </c>
      <c r="D38" s="8"/>
      <c r="E38" s="19"/>
      <c r="F38" s="19"/>
      <c r="G38" s="187"/>
      <c r="H38" s="187"/>
      <c r="I38" s="181"/>
    </row>
    <row r="39" spans="2:9" x14ac:dyDescent="0.3">
      <c r="B39" s="181"/>
      <c r="C39" s="193" t="s">
        <v>446</v>
      </c>
      <c r="D39" s="8"/>
      <c r="E39" s="19"/>
      <c r="F39" s="19"/>
      <c r="G39" s="196"/>
      <c r="H39" s="196"/>
      <c r="I39" s="181"/>
    </row>
    <row r="40" spans="2:9" x14ac:dyDescent="0.3">
      <c r="B40" s="181"/>
      <c r="C40" s="188" t="s">
        <v>447</v>
      </c>
      <c r="D40" s="8"/>
      <c r="E40" s="19" t="s">
        <v>87</v>
      </c>
      <c r="F40" s="19"/>
      <c r="G40" s="189"/>
      <c r="H40" s="189"/>
      <c r="I40" s="181"/>
    </row>
    <row r="41" spans="2:9" x14ac:dyDescent="0.3">
      <c r="B41" s="181"/>
      <c r="C41" s="188" t="s">
        <v>448</v>
      </c>
      <c r="D41" s="8"/>
      <c r="E41" s="19" t="s">
        <v>87</v>
      </c>
      <c r="F41" s="19"/>
      <c r="G41" s="189"/>
      <c r="H41" s="189"/>
      <c r="I41" s="181"/>
    </row>
    <row r="42" spans="2:9" x14ac:dyDescent="0.3">
      <c r="B42" s="181"/>
      <c r="C42" s="188" t="s">
        <v>449</v>
      </c>
      <c r="D42" s="8"/>
      <c r="E42" s="19" t="s">
        <v>87</v>
      </c>
      <c r="F42" s="19"/>
      <c r="G42" s="189"/>
      <c r="H42" s="189"/>
      <c r="I42" s="181"/>
    </row>
    <row r="43" spans="2:9" x14ac:dyDescent="0.3">
      <c r="B43" s="181"/>
      <c r="C43" s="188" t="s">
        <v>450</v>
      </c>
      <c r="D43" s="8"/>
      <c r="E43" s="19" t="s">
        <v>87</v>
      </c>
      <c r="F43" s="19"/>
      <c r="G43" s="189"/>
      <c r="H43" s="189"/>
      <c r="I43" s="181"/>
    </row>
    <row r="44" spans="2:9" x14ac:dyDescent="0.3">
      <c r="B44" s="181"/>
      <c r="C44" s="190" t="s">
        <v>5</v>
      </c>
      <c r="D44" s="8"/>
      <c r="E44" s="19"/>
      <c r="F44" s="19"/>
      <c r="G44" s="304">
        <f>SUM(G40:G43)</f>
        <v>0</v>
      </c>
      <c r="H44" s="304">
        <f>SUM(H40:H43)</f>
        <v>0</v>
      </c>
      <c r="I44" s="181"/>
    </row>
    <row r="45" spans="2:9" x14ac:dyDescent="0.3">
      <c r="B45" s="181"/>
      <c r="C45" s="193" t="s">
        <v>451</v>
      </c>
      <c r="D45" s="8"/>
      <c r="E45" s="19"/>
      <c r="F45" s="19"/>
      <c r="G45" s="196"/>
      <c r="H45" s="196"/>
      <c r="I45" s="181"/>
    </row>
    <row r="46" spans="2:9" x14ac:dyDescent="0.3">
      <c r="B46" s="181"/>
      <c r="C46" s="188" t="s">
        <v>452</v>
      </c>
      <c r="D46" s="8"/>
      <c r="E46" s="19" t="s">
        <v>87</v>
      </c>
      <c r="F46" s="19"/>
      <c r="G46" s="189"/>
      <c r="H46" s="189"/>
      <c r="I46" s="181"/>
    </row>
    <row r="47" spans="2:9" x14ac:dyDescent="0.3">
      <c r="B47" s="181"/>
      <c r="C47" s="188" t="s">
        <v>453</v>
      </c>
      <c r="D47" s="8"/>
      <c r="E47" s="19" t="s">
        <v>87</v>
      </c>
      <c r="F47" s="19"/>
      <c r="G47" s="189"/>
      <c r="H47" s="189"/>
      <c r="I47" s="181"/>
    </row>
    <row r="48" spans="2:9" ht="27.6" x14ac:dyDescent="0.3">
      <c r="B48" s="181"/>
      <c r="C48" s="188" t="s">
        <v>454</v>
      </c>
      <c r="D48" s="8"/>
      <c r="E48" s="19" t="s">
        <v>87</v>
      </c>
      <c r="F48" s="19"/>
      <c r="G48" s="189"/>
      <c r="H48" s="189"/>
      <c r="I48" s="181"/>
    </row>
    <row r="49" spans="2:11" x14ac:dyDescent="0.3">
      <c r="B49" s="181"/>
      <c r="C49" s="188" t="s">
        <v>455</v>
      </c>
      <c r="D49" s="8"/>
      <c r="E49" s="19" t="s">
        <v>87</v>
      </c>
      <c r="F49" s="19"/>
      <c r="G49" s="189"/>
      <c r="H49" s="189"/>
      <c r="I49" s="181"/>
    </row>
    <row r="50" spans="2:11" x14ac:dyDescent="0.3">
      <c r="B50" s="181"/>
      <c r="C50" s="188" t="s">
        <v>456</v>
      </c>
      <c r="D50" s="8"/>
      <c r="E50" s="19" t="s">
        <v>87</v>
      </c>
      <c r="F50" s="19"/>
      <c r="G50" s="189"/>
      <c r="H50" s="189"/>
      <c r="I50" s="181"/>
    </row>
    <row r="51" spans="2:11" x14ac:dyDescent="0.3">
      <c r="B51" s="181"/>
      <c r="C51" s="190" t="s">
        <v>5</v>
      </c>
      <c r="D51" s="8"/>
      <c r="E51" s="19"/>
      <c r="F51" s="19"/>
      <c r="G51" s="304">
        <f>SUM(G46:G50)</f>
        <v>0</v>
      </c>
      <c r="H51" s="304">
        <f>SUM(H46:H50)</f>
        <v>0</v>
      </c>
      <c r="I51" s="181"/>
    </row>
    <row r="52" spans="2:11" x14ac:dyDescent="0.3">
      <c r="B52" s="181"/>
      <c r="C52" s="193" t="s">
        <v>457</v>
      </c>
      <c r="D52" s="8"/>
      <c r="E52" s="19" t="s">
        <v>87</v>
      </c>
      <c r="F52" s="19"/>
      <c r="G52" s="196"/>
      <c r="H52" s="196"/>
      <c r="I52" s="181"/>
    </row>
    <row r="53" spans="2:11" x14ac:dyDescent="0.3">
      <c r="B53" s="181"/>
      <c r="C53" s="188" t="s">
        <v>458</v>
      </c>
      <c r="D53" s="8"/>
      <c r="E53" s="19" t="s">
        <v>87</v>
      </c>
      <c r="F53" s="19"/>
      <c r="G53" s="189"/>
      <c r="H53" s="189"/>
      <c r="I53" s="181"/>
    </row>
    <row r="54" spans="2:11" x14ac:dyDescent="0.3">
      <c r="B54" s="181"/>
      <c r="C54" s="197" t="s">
        <v>459</v>
      </c>
      <c r="D54" s="8"/>
      <c r="E54" s="19" t="s">
        <v>87</v>
      </c>
      <c r="F54" s="19"/>
      <c r="G54" s="189"/>
      <c r="H54" s="189"/>
      <c r="I54" s="181"/>
    </row>
    <row r="55" spans="2:11" x14ac:dyDescent="0.3">
      <c r="B55" s="181"/>
      <c r="C55" s="190" t="s">
        <v>5</v>
      </c>
      <c r="D55" s="8"/>
      <c r="E55" s="19"/>
      <c r="F55" s="19"/>
      <c r="G55" s="302">
        <f>SUM(G53:G54)</f>
        <v>0</v>
      </c>
      <c r="H55" s="302">
        <f>SUM(H53:H54)</f>
        <v>0</v>
      </c>
      <c r="I55" s="181"/>
    </row>
    <row r="56" spans="2:11" x14ac:dyDescent="0.3">
      <c r="B56" s="181"/>
      <c r="C56" s="193" t="s">
        <v>460</v>
      </c>
      <c r="D56" s="8"/>
      <c r="E56" s="19"/>
      <c r="F56" s="19"/>
      <c r="G56" s="189"/>
      <c r="H56" s="189"/>
      <c r="I56" s="181"/>
    </row>
    <row r="57" spans="2:11" ht="15.6" x14ac:dyDescent="0.3">
      <c r="B57" s="181"/>
      <c r="C57" s="198" t="s">
        <v>461</v>
      </c>
      <c r="D57" s="8"/>
      <c r="E57" s="19"/>
      <c r="F57" s="19"/>
      <c r="G57" s="303">
        <f>G56+G55+G51+G44</f>
        <v>0</v>
      </c>
      <c r="H57" s="303">
        <f>H56+H55+H51+H44</f>
        <v>0</v>
      </c>
      <c r="I57" s="181"/>
    </row>
    <row r="58" spans="2:11" ht="15" customHeight="1" x14ac:dyDescent="0.3">
      <c r="B58" s="181"/>
      <c r="C58" s="195" t="s">
        <v>462</v>
      </c>
      <c r="D58" s="8"/>
      <c r="E58" s="19"/>
      <c r="F58" s="19"/>
      <c r="G58" s="304">
        <f>SUM(G59:G60)</f>
        <v>0</v>
      </c>
      <c r="H58" s="304">
        <f>SUM(H59:H60)</f>
        <v>0</v>
      </c>
      <c r="I58" s="181"/>
    </row>
    <row r="59" spans="2:11" ht="15" customHeight="1" x14ac:dyDescent="0.3">
      <c r="B59" s="181"/>
      <c r="C59" s="188" t="s">
        <v>463</v>
      </c>
      <c r="D59" s="8"/>
      <c r="E59" s="19" t="s">
        <v>87</v>
      </c>
      <c r="F59" s="19"/>
      <c r="G59" s="189"/>
      <c r="H59" s="189"/>
      <c r="I59" s="181"/>
      <c r="K59" s="209"/>
    </row>
    <row r="60" spans="2:11" x14ac:dyDescent="0.3">
      <c r="B60" s="181"/>
      <c r="C60" s="188" t="s">
        <v>464</v>
      </c>
      <c r="D60" s="8"/>
      <c r="E60" s="19" t="s">
        <v>87</v>
      </c>
      <c r="F60" s="19"/>
      <c r="G60" s="189"/>
      <c r="H60" s="189"/>
      <c r="I60" s="181"/>
      <c r="K60" s="209"/>
    </row>
    <row r="61" spans="2:11" ht="27.6" x14ac:dyDescent="0.3">
      <c r="B61" s="181"/>
      <c r="C61" s="195" t="s">
        <v>465</v>
      </c>
      <c r="D61" s="8"/>
      <c r="E61" s="19"/>
      <c r="F61" s="19"/>
      <c r="G61" s="196"/>
      <c r="H61" s="196"/>
      <c r="I61" s="181"/>
    </row>
    <row r="62" spans="2:11" ht="41.4" x14ac:dyDescent="0.3">
      <c r="B62" s="181"/>
      <c r="C62" s="188" t="s">
        <v>466</v>
      </c>
      <c r="D62" s="8"/>
      <c r="E62" s="19" t="s">
        <v>87</v>
      </c>
      <c r="F62" s="19"/>
      <c r="G62" s="189"/>
      <c r="H62" s="189"/>
      <c r="I62" s="181"/>
    </row>
    <row r="63" spans="2:11" x14ac:dyDescent="0.3">
      <c r="B63" s="181"/>
      <c r="C63" s="188" t="s">
        <v>467</v>
      </c>
      <c r="D63" s="8"/>
      <c r="E63" s="19" t="s">
        <v>87</v>
      </c>
      <c r="F63" s="19"/>
      <c r="G63" s="189"/>
      <c r="H63" s="189"/>
      <c r="I63" s="181"/>
    </row>
    <row r="64" spans="2:11" x14ac:dyDescent="0.3">
      <c r="B64" s="181"/>
      <c r="C64" s="188" t="s">
        <v>468</v>
      </c>
      <c r="D64" s="8"/>
      <c r="E64" s="19" t="s">
        <v>87</v>
      </c>
      <c r="F64" s="19"/>
      <c r="G64" s="189"/>
      <c r="H64" s="189"/>
      <c r="I64" s="181"/>
    </row>
    <row r="65" spans="2:11" x14ac:dyDescent="0.3">
      <c r="B65" s="181"/>
      <c r="C65" s="188" t="s">
        <v>469</v>
      </c>
      <c r="D65" s="8"/>
      <c r="E65" s="19" t="s">
        <v>87</v>
      </c>
      <c r="F65" s="19"/>
      <c r="G65" s="189"/>
      <c r="H65" s="189"/>
      <c r="I65" s="181"/>
    </row>
    <row r="66" spans="2:11" x14ac:dyDescent="0.3">
      <c r="B66" s="181"/>
      <c r="C66" s="188" t="s">
        <v>470</v>
      </c>
      <c r="D66" s="8"/>
      <c r="E66" s="19" t="s">
        <v>87</v>
      </c>
      <c r="F66" s="19"/>
      <c r="G66" s="189"/>
      <c r="H66" s="189"/>
      <c r="I66" s="181"/>
    </row>
    <row r="67" spans="2:11" x14ac:dyDescent="0.3">
      <c r="B67" s="181"/>
      <c r="C67" s="188" t="s">
        <v>471</v>
      </c>
      <c r="D67" s="8"/>
      <c r="E67" s="19" t="s">
        <v>87</v>
      </c>
      <c r="F67" s="19"/>
      <c r="G67" s="189"/>
      <c r="H67" s="189"/>
      <c r="I67" s="181"/>
    </row>
    <row r="68" spans="2:11" ht="27.6" x14ac:dyDescent="0.3">
      <c r="B68" s="181"/>
      <c r="C68" s="188" t="s">
        <v>472</v>
      </c>
      <c r="D68" s="8"/>
      <c r="E68" s="19" t="s">
        <v>87</v>
      </c>
      <c r="F68" s="19"/>
      <c r="G68" s="189"/>
      <c r="H68" s="189"/>
      <c r="I68" s="181"/>
    </row>
    <row r="69" spans="2:11" ht="27.6" x14ac:dyDescent="0.3">
      <c r="B69" s="181"/>
      <c r="C69" s="188" t="s">
        <v>473</v>
      </c>
      <c r="D69" s="8"/>
      <c r="E69" s="19" t="s">
        <v>87</v>
      </c>
      <c r="F69" s="19"/>
      <c r="G69" s="189"/>
      <c r="H69" s="189"/>
      <c r="I69" s="181"/>
    </row>
    <row r="70" spans="2:11" x14ac:dyDescent="0.3">
      <c r="B70" s="181"/>
      <c r="C70" s="190" t="s">
        <v>5</v>
      </c>
      <c r="D70" s="8"/>
      <c r="E70" s="19"/>
      <c r="F70" s="19"/>
      <c r="G70" s="304">
        <f>SUM(G62:G69)</f>
        <v>0</v>
      </c>
      <c r="H70" s="304">
        <f>SUM(H62:H69)</f>
        <v>0</v>
      </c>
      <c r="I70" s="181"/>
    </row>
    <row r="71" spans="2:11" x14ac:dyDescent="0.3">
      <c r="B71" s="181"/>
      <c r="C71" s="195" t="s">
        <v>474</v>
      </c>
      <c r="D71" s="8"/>
      <c r="E71" s="19"/>
      <c r="F71" s="19"/>
      <c r="G71" s="305">
        <f>G57+G59-G70-G90-G93-G96</f>
        <v>0</v>
      </c>
      <c r="H71" s="305">
        <f>H57+H59-H70-H90-H93-H96</f>
        <v>0</v>
      </c>
      <c r="I71" s="181"/>
    </row>
    <row r="72" spans="2:11" x14ac:dyDescent="0.3">
      <c r="B72" s="181"/>
      <c r="C72" s="34" t="s">
        <v>475</v>
      </c>
      <c r="D72" s="8"/>
      <c r="E72" s="19"/>
      <c r="F72" s="19"/>
      <c r="G72" s="305">
        <f>G37+G60+G71</f>
        <v>0</v>
      </c>
      <c r="H72" s="305">
        <f>H37+H60+H71</f>
        <v>0</v>
      </c>
      <c r="I72" s="181"/>
      <c r="K72" s="209"/>
    </row>
    <row r="73" spans="2:11" ht="27.6" x14ac:dyDescent="0.3">
      <c r="B73" s="181"/>
      <c r="C73" s="34" t="s">
        <v>476</v>
      </c>
      <c r="D73" s="8"/>
      <c r="E73" s="19"/>
      <c r="F73" s="19"/>
      <c r="G73" s="196"/>
      <c r="H73" s="196"/>
      <c r="I73" s="181"/>
      <c r="K73" s="209"/>
    </row>
    <row r="74" spans="2:11" ht="41.4" x14ac:dyDescent="0.3">
      <c r="B74" s="181"/>
      <c r="C74" s="188" t="s">
        <v>477</v>
      </c>
      <c r="D74" s="8"/>
      <c r="E74" s="19" t="s">
        <v>87</v>
      </c>
      <c r="F74" s="19"/>
      <c r="G74" s="189"/>
      <c r="H74" s="189"/>
      <c r="I74" s="181"/>
    </row>
    <row r="75" spans="2:11" x14ac:dyDescent="0.3">
      <c r="B75" s="181"/>
      <c r="C75" s="188" t="s">
        <v>467</v>
      </c>
      <c r="D75" s="8"/>
      <c r="E75" s="19" t="s">
        <v>87</v>
      </c>
      <c r="F75" s="19"/>
      <c r="G75" s="189"/>
      <c r="H75" s="189"/>
      <c r="I75" s="181"/>
    </row>
    <row r="76" spans="2:11" x14ac:dyDescent="0.3">
      <c r="B76" s="181"/>
      <c r="C76" s="188" t="s">
        <v>468</v>
      </c>
      <c r="D76" s="8"/>
      <c r="E76" s="19" t="s">
        <v>87</v>
      </c>
      <c r="F76" s="19"/>
      <c r="G76" s="189"/>
      <c r="H76" s="189"/>
      <c r="I76" s="181"/>
    </row>
    <row r="77" spans="2:11" x14ac:dyDescent="0.3">
      <c r="B77" s="181"/>
      <c r="C77" s="188" t="s">
        <v>469</v>
      </c>
      <c r="D77" s="8"/>
      <c r="E77" s="19" t="s">
        <v>87</v>
      </c>
      <c r="F77" s="19"/>
      <c r="G77" s="189"/>
      <c r="H77" s="189"/>
      <c r="I77" s="181"/>
    </row>
    <row r="78" spans="2:11" x14ac:dyDescent="0.3">
      <c r="B78" s="181"/>
      <c r="C78" s="188" t="s">
        <v>470</v>
      </c>
      <c r="D78" s="8"/>
      <c r="E78" s="19" t="s">
        <v>87</v>
      </c>
      <c r="F78" s="19"/>
      <c r="G78" s="189"/>
      <c r="H78" s="189"/>
      <c r="I78" s="181"/>
    </row>
    <row r="79" spans="2:11" x14ac:dyDescent="0.3">
      <c r="B79" s="181"/>
      <c r="C79" s="188" t="s">
        <v>471</v>
      </c>
      <c r="D79" s="8"/>
      <c r="E79" s="19" t="s">
        <v>87</v>
      </c>
      <c r="F79" s="19"/>
      <c r="G79" s="189"/>
      <c r="H79" s="189"/>
      <c r="I79" s="181"/>
    </row>
    <row r="80" spans="2:11" ht="27.6" x14ac:dyDescent="0.3">
      <c r="B80" s="181"/>
      <c r="C80" s="188" t="s">
        <v>472</v>
      </c>
      <c r="D80" s="8"/>
      <c r="E80" s="19" t="s">
        <v>87</v>
      </c>
      <c r="F80" s="19"/>
      <c r="G80" s="189"/>
      <c r="H80" s="189"/>
      <c r="I80" s="181"/>
    </row>
    <row r="81" spans="2:9" ht="27.6" x14ac:dyDescent="0.3">
      <c r="B81" s="181"/>
      <c r="C81" s="188" t="s">
        <v>478</v>
      </c>
      <c r="D81" s="8"/>
      <c r="E81" s="19" t="s">
        <v>87</v>
      </c>
      <c r="F81" s="19"/>
      <c r="G81" s="189"/>
      <c r="H81" s="189"/>
      <c r="I81" s="181"/>
    </row>
    <row r="82" spans="2:9" x14ac:dyDescent="0.3">
      <c r="B82" s="181"/>
      <c r="C82" s="190" t="s">
        <v>5</v>
      </c>
      <c r="D82" s="8"/>
      <c r="E82" s="19"/>
      <c r="F82" s="19"/>
      <c r="G82" s="305">
        <f>SUM(G74:G81)</f>
        <v>0</v>
      </c>
      <c r="H82" s="305">
        <f>SUM(H74:H81)</f>
        <v>0</v>
      </c>
      <c r="I82" s="181"/>
    </row>
    <row r="83" spans="2:9" x14ac:dyDescent="0.3">
      <c r="B83" s="181"/>
      <c r="C83" s="34" t="s">
        <v>479</v>
      </c>
      <c r="D83" s="8"/>
      <c r="E83" s="19"/>
      <c r="F83" s="19"/>
      <c r="G83" s="196"/>
      <c r="H83" s="196"/>
      <c r="I83" s="181"/>
    </row>
    <row r="84" spans="2:9" x14ac:dyDescent="0.3">
      <c r="B84" s="181"/>
      <c r="C84" s="188" t="s">
        <v>480</v>
      </c>
      <c r="D84" s="8"/>
      <c r="E84" s="19" t="s">
        <v>87</v>
      </c>
      <c r="F84" s="19"/>
      <c r="G84" s="189"/>
      <c r="H84" s="189"/>
      <c r="I84" s="181"/>
    </row>
    <row r="85" spans="2:9" x14ac:dyDescent="0.3">
      <c r="B85" s="181"/>
      <c r="C85" s="188" t="s">
        <v>481</v>
      </c>
      <c r="D85" s="8"/>
      <c r="E85" s="19" t="s">
        <v>87</v>
      </c>
      <c r="F85" s="19"/>
      <c r="G85" s="189"/>
      <c r="H85" s="189"/>
      <c r="I85" s="181"/>
    </row>
    <row r="86" spans="2:9" x14ac:dyDescent="0.3">
      <c r="B86" s="181"/>
      <c r="C86" s="188" t="s">
        <v>482</v>
      </c>
      <c r="D86" s="8"/>
      <c r="E86" s="19" t="s">
        <v>87</v>
      </c>
      <c r="F86" s="19"/>
      <c r="G86" s="189"/>
      <c r="H86" s="189"/>
      <c r="I86" s="181"/>
    </row>
    <row r="87" spans="2:9" x14ac:dyDescent="0.3">
      <c r="B87" s="181"/>
      <c r="C87" s="190" t="s">
        <v>5</v>
      </c>
      <c r="D87" s="8"/>
      <c r="E87" s="19"/>
      <c r="F87" s="19"/>
      <c r="G87" s="305">
        <f>SUM(G84:G86)</f>
        <v>0</v>
      </c>
      <c r="H87" s="305">
        <f>SUM(H84:H86)</f>
        <v>0</v>
      </c>
      <c r="I87" s="181"/>
    </row>
    <row r="88" spans="2:9" x14ac:dyDescent="0.3">
      <c r="B88" s="181"/>
      <c r="C88" s="34" t="s">
        <v>483</v>
      </c>
      <c r="D88" s="8"/>
      <c r="E88" s="19"/>
      <c r="F88" s="19"/>
      <c r="G88" s="196"/>
      <c r="H88" s="196"/>
      <c r="I88" s="181"/>
    </row>
    <row r="89" spans="2:9" x14ac:dyDescent="0.3">
      <c r="B89" s="181"/>
      <c r="C89" s="199" t="s">
        <v>484</v>
      </c>
      <c r="D89" s="8"/>
      <c r="E89" s="19"/>
      <c r="F89" s="19"/>
      <c r="G89" s="304">
        <f>SUM(G90:G91)</f>
        <v>0</v>
      </c>
      <c r="H89" s="304">
        <f>SUM(H90:H91)</f>
        <v>0</v>
      </c>
      <c r="I89" s="181"/>
    </row>
    <row r="90" spans="2:9" x14ac:dyDescent="0.3">
      <c r="B90" s="181"/>
      <c r="C90" s="199" t="s">
        <v>463</v>
      </c>
      <c r="D90" s="8"/>
      <c r="E90" s="19" t="s">
        <v>87</v>
      </c>
      <c r="F90" s="19"/>
      <c r="G90" s="189"/>
      <c r="H90" s="189"/>
      <c r="I90" s="181"/>
    </row>
    <row r="91" spans="2:9" x14ac:dyDescent="0.3">
      <c r="B91" s="181"/>
      <c r="C91" s="199" t="s">
        <v>464</v>
      </c>
      <c r="D91" s="8"/>
      <c r="E91" s="19" t="s">
        <v>87</v>
      </c>
      <c r="F91" s="19"/>
      <c r="G91" s="189"/>
      <c r="H91" s="189"/>
      <c r="I91" s="181"/>
    </row>
    <row r="92" spans="2:9" x14ac:dyDescent="0.3">
      <c r="B92" s="181"/>
      <c r="C92" s="188" t="s">
        <v>485</v>
      </c>
      <c r="D92" s="8"/>
      <c r="E92" s="19"/>
      <c r="F92" s="19"/>
      <c r="G92" s="304">
        <f>SUM(G93:G94)</f>
        <v>0</v>
      </c>
      <c r="H92" s="304">
        <f>SUM(H93:H94)</f>
        <v>0</v>
      </c>
      <c r="I92" s="181"/>
    </row>
    <row r="93" spans="2:9" x14ac:dyDescent="0.3">
      <c r="B93" s="181"/>
      <c r="C93" s="199" t="s">
        <v>463</v>
      </c>
      <c r="D93" s="8"/>
      <c r="E93" s="19" t="s">
        <v>87</v>
      </c>
      <c r="F93" s="19"/>
      <c r="G93" s="189"/>
      <c r="H93" s="189"/>
      <c r="I93" s="181"/>
    </row>
    <row r="94" spans="2:9" x14ac:dyDescent="0.3">
      <c r="B94" s="181"/>
      <c r="C94" s="199" t="s">
        <v>464</v>
      </c>
      <c r="D94" s="8"/>
      <c r="E94" s="19" t="s">
        <v>87</v>
      </c>
      <c r="F94" s="19"/>
      <c r="G94" s="189"/>
      <c r="H94" s="189"/>
      <c r="I94" s="181"/>
    </row>
    <row r="95" spans="2:9" x14ac:dyDescent="0.3">
      <c r="B95" s="181"/>
      <c r="C95" s="188" t="s">
        <v>486</v>
      </c>
      <c r="D95" s="8"/>
      <c r="E95" s="19"/>
      <c r="F95" s="19"/>
      <c r="G95" s="304">
        <f>SUM(G96:G97)</f>
        <v>0</v>
      </c>
      <c r="H95" s="304">
        <f>SUM(H96:H97)</f>
        <v>0</v>
      </c>
      <c r="I95" s="181"/>
    </row>
    <row r="96" spans="2:9" x14ac:dyDescent="0.3">
      <c r="B96" s="181"/>
      <c r="C96" s="199" t="s">
        <v>463</v>
      </c>
      <c r="D96" s="8"/>
      <c r="E96" s="19" t="s">
        <v>87</v>
      </c>
      <c r="F96" s="19"/>
      <c r="G96" s="189"/>
      <c r="H96" s="189"/>
      <c r="I96" s="181"/>
    </row>
    <row r="97" spans="2:9" x14ac:dyDescent="0.3">
      <c r="B97" s="181"/>
      <c r="C97" s="199" t="s">
        <v>464</v>
      </c>
      <c r="D97" s="8"/>
      <c r="E97" s="19" t="s">
        <v>87</v>
      </c>
      <c r="F97" s="19"/>
      <c r="G97" s="189"/>
      <c r="H97" s="189"/>
      <c r="I97" s="181"/>
    </row>
    <row r="98" spans="2:9" x14ac:dyDescent="0.3">
      <c r="B98" s="181"/>
      <c r="C98" s="197" t="s">
        <v>487</v>
      </c>
      <c r="D98" s="8"/>
      <c r="E98" s="19" t="s">
        <v>87</v>
      </c>
      <c r="F98" s="19"/>
      <c r="G98" s="189"/>
      <c r="H98" s="189"/>
      <c r="I98" s="181"/>
    </row>
    <row r="99" spans="2:9" x14ac:dyDescent="0.3">
      <c r="B99" s="181"/>
      <c r="C99" s="190" t="s">
        <v>5</v>
      </c>
      <c r="D99" s="17"/>
      <c r="E99" s="19"/>
      <c r="F99" s="19"/>
      <c r="G99" s="304">
        <f>G89+G92+G95+G98</f>
        <v>0</v>
      </c>
      <c r="H99" s="304">
        <f>H89+H92+H95+H98</f>
        <v>0</v>
      </c>
      <c r="I99" s="181"/>
    </row>
    <row r="100" spans="2:9" x14ac:dyDescent="0.3">
      <c r="B100" s="181"/>
      <c r="C100" s="34" t="s">
        <v>488</v>
      </c>
      <c r="D100" s="8"/>
      <c r="E100" s="19"/>
      <c r="F100" s="19"/>
      <c r="G100" s="196"/>
      <c r="H100" s="196"/>
      <c r="I100" s="181"/>
    </row>
    <row r="101" spans="2:9" x14ac:dyDescent="0.3">
      <c r="B101" s="181"/>
      <c r="C101" s="34" t="s">
        <v>489</v>
      </c>
      <c r="D101" s="8"/>
      <c r="E101" s="19"/>
      <c r="F101" s="19"/>
      <c r="G101" s="196"/>
      <c r="H101" s="196"/>
      <c r="I101" s="181"/>
    </row>
    <row r="102" spans="2:9" x14ac:dyDescent="0.3">
      <c r="B102" s="181"/>
      <c r="C102" s="199" t="s">
        <v>490</v>
      </c>
      <c r="D102" s="8"/>
      <c r="E102" s="19" t="s">
        <v>87</v>
      </c>
      <c r="F102" s="19"/>
      <c r="G102" s="189"/>
      <c r="H102" s="189"/>
      <c r="I102" s="181"/>
    </row>
    <row r="103" spans="2:9" x14ac:dyDescent="0.3">
      <c r="B103" s="181"/>
      <c r="C103" s="199" t="s">
        <v>491</v>
      </c>
      <c r="D103" s="8"/>
      <c r="E103" s="19" t="s">
        <v>87</v>
      </c>
      <c r="F103" s="19"/>
      <c r="G103" s="189"/>
      <c r="H103" s="189"/>
      <c r="I103" s="181"/>
    </row>
    <row r="104" spans="2:9" x14ac:dyDescent="0.3">
      <c r="B104" s="181"/>
      <c r="C104" s="199" t="s">
        <v>492</v>
      </c>
      <c r="D104" s="8"/>
      <c r="E104" s="19" t="s">
        <v>87</v>
      </c>
      <c r="F104" s="19"/>
      <c r="G104" s="189"/>
      <c r="H104" s="189"/>
      <c r="I104" s="181"/>
    </row>
    <row r="105" spans="2:9" ht="27.6" x14ac:dyDescent="0.3">
      <c r="B105" s="181"/>
      <c r="C105" s="199" t="s">
        <v>493</v>
      </c>
      <c r="D105" s="8"/>
      <c r="E105" s="19" t="s">
        <v>87</v>
      </c>
      <c r="F105" s="19"/>
      <c r="G105" s="189"/>
      <c r="H105" s="189"/>
      <c r="I105" s="181"/>
    </row>
    <row r="106" spans="2:9" x14ac:dyDescent="0.3">
      <c r="B106" s="181"/>
      <c r="C106" s="199" t="s">
        <v>494</v>
      </c>
      <c r="D106" s="8"/>
      <c r="E106" s="19" t="s">
        <v>87</v>
      </c>
      <c r="F106" s="19"/>
      <c r="G106" s="189"/>
      <c r="H106" s="189"/>
      <c r="I106" s="181"/>
    </row>
    <row r="107" spans="2:9" x14ac:dyDescent="0.3">
      <c r="B107" s="181"/>
      <c r="C107" s="190" t="s">
        <v>5</v>
      </c>
      <c r="D107" s="8"/>
      <c r="E107" s="19"/>
      <c r="F107" s="19"/>
      <c r="G107" s="305">
        <f>SUM(G102:G106)</f>
        <v>0</v>
      </c>
      <c r="H107" s="305">
        <f>SUM(H102:H106)</f>
        <v>0</v>
      </c>
      <c r="I107" s="181"/>
    </row>
    <row r="108" spans="2:9" x14ac:dyDescent="0.3">
      <c r="B108" s="181"/>
      <c r="C108" s="34" t="s">
        <v>495</v>
      </c>
      <c r="D108" s="8"/>
      <c r="E108" s="19" t="s">
        <v>87</v>
      </c>
      <c r="F108" s="19"/>
      <c r="G108" s="189"/>
      <c r="H108" s="189"/>
      <c r="I108" s="181"/>
    </row>
    <row r="109" spans="2:9" x14ac:dyDescent="0.3">
      <c r="B109" s="181"/>
      <c r="C109" s="34" t="s">
        <v>496</v>
      </c>
      <c r="D109" s="8"/>
      <c r="E109" s="19" t="s">
        <v>87</v>
      </c>
      <c r="F109" s="19"/>
      <c r="G109" s="189"/>
      <c r="H109" s="189"/>
      <c r="I109" s="181"/>
    </row>
    <row r="110" spans="2:9" x14ac:dyDescent="0.3">
      <c r="B110" s="181"/>
      <c r="C110" s="34" t="s">
        <v>497</v>
      </c>
      <c r="D110" s="8"/>
      <c r="E110" s="19" t="s">
        <v>87</v>
      </c>
      <c r="F110" s="19"/>
      <c r="G110" s="196"/>
      <c r="H110" s="196"/>
      <c r="I110" s="181"/>
    </row>
    <row r="111" spans="2:9" x14ac:dyDescent="0.3">
      <c r="B111" s="181"/>
      <c r="C111" s="188" t="s">
        <v>498</v>
      </c>
      <c r="D111" s="8"/>
      <c r="E111" s="19" t="s">
        <v>87</v>
      </c>
      <c r="F111" s="19"/>
      <c r="G111" s="189"/>
      <c r="H111" s="189"/>
      <c r="I111" s="181"/>
    </row>
    <row r="112" spans="2:9" x14ac:dyDescent="0.3">
      <c r="B112" s="181"/>
      <c r="C112" s="188" t="s">
        <v>499</v>
      </c>
      <c r="D112" s="8"/>
      <c r="E112" s="19" t="s">
        <v>87</v>
      </c>
      <c r="F112" s="19"/>
      <c r="G112" s="189"/>
      <c r="H112" s="189"/>
      <c r="I112" s="181"/>
    </row>
    <row r="113" spans="2:9" x14ac:dyDescent="0.3">
      <c r="B113" s="181"/>
      <c r="C113" s="188" t="s">
        <v>500</v>
      </c>
      <c r="D113" s="8"/>
      <c r="E113" s="19" t="s">
        <v>87</v>
      </c>
      <c r="F113" s="19"/>
      <c r="G113" s="189"/>
      <c r="H113" s="189"/>
      <c r="I113" s="181"/>
    </row>
    <row r="114" spans="2:9" x14ac:dyDescent="0.3">
      <c r="B114" s="181"/>
      <c r="C114" s="190" t="s">
        <v>5</v>
      </c>
      <c r="D114" s="8"/>
      <c r="E114" s="19"/>
      <c r="F114" s="19"/>
      <c r="G114" s="305">
        <f>SUM(G111:G113)</f>
        <v>0</v>
      </c>
      <c r="H114" s="305">
        <f>SUM(H111:H113)</f>
        <v>0</v>
      </c>
      <c r="I114" s="181"/>
    </row>
    <row r="115" spans="2:9" x14ac:dyDescent="0.3">
      <c r="B115" s="181"/>
      <c r="C115" s="188" t="s">
        <v>501</v>
      </c>
      <c r="D115" s="8"/>
      <c r="E115" s="19" t="s">
        <v>88</v>
      </c>
      <c r="F115" s="19"/>
      <c r="G115" s="189"/>
      <c r="H115" s="189"/>
      <c r="I115" s="181"/>
    </row>
    <row r="116" spans="2:9" ht="27.6" x14ac:dyDescent="0.3">
      <c r="B116" s="181"/>
      <c r="C116" s="188" t="s">
        <v>502</v>
      </c>
      <c r="D116" s="8"/>
      <c r="E116" s="19" t="s">
        <v>87</v>
      </c>
      <c r="F116" s="19"/>
      <c r="G116" s="189"/>
      <c r="H116" s="189"/>
      <c r="I116" s="181"/>
    </row>
    <row r="117" spans="2:9" x14ac:dyDescent="0.3">
      <c r="B117" s="181"/>
      <c r="C117" s="188" t="s">
        <v>503</v>
      </c>
      <c r="D117" s="8"/>
      <c r="E117" s="19" t="s">
        <v>88</v>
      </c>
      <c r="F117" s="19"/>
      <c r="G117" s="189"/>
      <c r="H117" s="189"/>
      <c r="I117" s="181"/>
    </row>
    <row r="118" spans="2:9" x14ac:dyDescent="0.3">
      <c r="B118" s="181"/>
      <c r="C118" s="34" t="s">
        <v>504</v>
      </c>
      <c r="D118" s="8"/>
      <c r="E118" s="19" t="s">
        <v>87</v>
      </c>
      <c r="F118" s="19"/>
      <c r="G118" s="189"/>
      <c r="H118" s="189"/>
      <c r="I118" s="181"/>
    </row>
    <row r="119" spans="2:9" x14ac:dyDescent="0.3">
      <c r="B119" s="181"/>
      <c r="C119" s="34" t="s">
        <v>505</v>
      </c>
      <c r="D119" s="8"/>
      <c r="E119" s="19" t="s">
        <v>88</v>
      </c>
      <c r="F119" s="19"/>
      <c r="G119" s="189"/>
      <c r="H119" s="189"/>
      <c r="I119" s="181"/>
    </row>
    <row r="120" spans="2:9" x14ac:dyDescent="0.3">
      <c r="B120" s="181"/>
      <c r="C120" s="34" t="s">
        <v>506</v>
      </c>
      <c r="D120" s="8"/>
      <c r="E120" s="19" t="s">
        <v>87</v>
      </c>
      <c r="F120" s="19"/>
      <c r="G120" s="189"/>
      <c r="H120" s="189"/>
      <c r="I120" s="181"/>
    </row>
    <row r="121" spans="2:9" x14ac:dyDescent="0.3">
      <c r="B121" s="181"/>
      <c r="C121" s="34" t="s">
        <v>507</v>
      </c>
      <c r="D121" s="8"/>
      <c r="E121" s="19" t="s">
        <v>88</v>
      </c>
      <c r="F121" s="19"/>
      <c r="G121" s="192"/>
      <c r="H121" s="192"/>
      <c r="I121" s="181"/>
    </row>
    <row r="122" spans="2:9" x14ac:dyDescent="0.3">
      <c r="B122" s="181"/>
      <c r="C122" s="188" t="s">
        <v>415</v>
      </c>
      <c r="D122" s="8"/>
      <c r="E122" s="19" t="s">
        <v>88</v>
      </c>
      <c r="F122" s="19"/>
      <c r="G122" s="192"/>
      <c r="H122" s="192"/>
      <c r="I122" s="181"/>
    </row>
    <row r="123" spans="2:9" ht="15.6" x14ac:dyDescent="0.3">
      <c r="B123" s="181"/>
      <c r="C123" s="194" t="s">
        <v>508</v>
      </c>
      <c r="D123" s="8"/>
      <c r="E123" s="19"/>
      <c r="F123" s="19"/>
      <c r="G123" s="303">
        <f>G107+G108+G109+G114+G115+G116+G117+G118+G119+G120+G121+G122</f>
        <v>0</v>
      </c>
      <c r="H123" s="303">
        <f>H107+H108+H109+H114+H115+H116+H117+H118+H119+H120+H121+H122</f>
        <v>0</v>
      </c>
      <c r="I123" s="181"/>
    </row>
    <row r="124" spans="2:9" x14ac:dyDescent="0.3">
      <c r="B124" s="181"/>
      <c r="C124" s="188" t="s">
        <v>509</v>
      </c>
      <c r="D124" s="8"/>
      <c r="E124" s="19" t="s">
        <v>87</v>
      </c>
      <c r="F124" s="19"/>
      <c r="G124" s="189"/>
      <c r="H124" s="189"/>
      <c r="I124" s="181"/>
    </row>
    <row r="125" spans="2:9" x14ac:dyDescent="0.3">
      <c r="B125" s="181"/>
      <c r="C125" s="188" t="s">
        <v>510</v>
      </c>
      <c r="D125" s="8"/>
      <c r="E125" s="19" t="s">
        <v>87</v>
      </c>
      <c r="F125" s="19"/>
      <c r="G125" s="189"/>
      <c r="H125" s="189"/>
      <c r="I125" s="181"/>
    </row>
    <row r="126" spans="2:9" ht="15.6" x14ac:dyDescent="0.3">
      <c r="B126" s="181"/>
      <c r="C126" s="194" t="s">
        <v>511</v>
      </c>
      <c r="D126" s="8"/>
      <c r="E126" s="19"/>
      <c r="F126" s="19"/>
      <c r="G126" s="303">
        <f>G123+G124+G125</f>
        <v>0</v>
      </c>
      <c r="H126" s="303">
        <f>H123+H124+H125</f>
        <v>0</v>
      </c>
      <c r="I126" s="181"/>
    </row>
    <row r="127" spans="2:9" x14ac:dyDescent="0.3">
      <c r="B127" s="181"/>
      <c r="C127" s="200"/>
      <c r="D127" s="8"/>
      <c r="E127" s="19"/>
      <c r="F127" s="19"/>
      <c r="G127" s="201"/>
      <c r="H127" s="201"/>
      <c r="I127" s="181"/>
    </row>
    <row r="128" spans="2:9" x14ac:dyDescent="0.3">
      <c r="B128" s="181"/>
      <c r="C128" s="202" t="s">
        <v>512</v>
      </c>
      <c r="D128" s="8"/>
      <c r="E128" s="19"/>
      <c r="F128" s="19"/>
      <c r="G128" s="306" t="str">
        <f>IFERROR(IF(ABS(G72-G82-G87-G91-G94-G97-G98-G126)&gt;1,"ERROR","OK"),"OK")</f>
        <v>OK</v>
      </c>
      <c r="H128" s="306" t="str">
        <f>IFERROR(IF(ABS(H72-H82-H87-H91-H94-H97-H98-H126)&gt;1,"ERROR","OK"),"OK")</f>
        <v>OK</v>
      </c>
      <c r="I128" s="181"/>
    </row>
    <row r="129" spans="2:9" x14ac:dyDescent="0.3">
      <c r="B129" s="181"/>
      <c r="C129" s="181"/>
      <c r="D129" s="181"/>
      <c r="E129" s="181"/>
      <c r="F129" s="181"/>
      <c r="G129" s="181"/>
      <c r="H129" s="181"/>
      <c r="I129" s="181"/>
    </row>
    <row r="131" spans="2:9" x14ac:dyDescent="0.3">
      <c r="B131" s="181"/>
      <c r="C131" s="181"/>
      <c r="D131" s="181"/>
      <c r="E131" s="181"/>
      <c r="F131" s="181"/>
      <c r="G131" s="181"/>
      <c r="H131" s="181"/>
      <c r="I131" s="181"/>
    </row>
    <row r="132" spans="2:9" x14ac:dyDescent="0.3">
      <c r="B132" s="181"/>
      <c r="C132" s="34" t="s">
        <v>515</v>
      </c>
      <c r="D132" s="8"/>
      <c r="E132" s="20"/>
      <c r="F132" s="20"/>
      <c r="G132" s="41" t="s">
        <v>224</v>
      </c>
      <c r="H132" s="41" t="s">
        <v>225</v>
      </c>
      <c r="I132" s="181"/>
    </row>
    <row r="133" spans="2:9" x14ac:dyDescent="0.3">
      <c r="B133" s="181"/>
      <c r="C133" s="18"/>
      <c r="D133" s="8"/>
      <c r="E133" s="19"/>
      <c r="F133" s="19"/>
      <c r="G133" s="8"/>
      <c r="H133" s="8"/>
      <c r="I133" s="181"/>
    </row>
    <row r="134" spans="2:9" x14ac:dyDescent="0.3">
      <c r="B134" s="181"/>
      <c r="C134" s="203" t="s">
        <v>516</v>
      </c>
      <c r="D134" s="8"/>
      <c r="E134" s="19"/>
      <c r="F134" s="19"/>
      <c r="G134" s="307">
        <f>G135+G136-G137+G138</f>
        <v>0</v>
      </c>
      <c r="H134" s="307">
        <f>H135+H136-H137+H138</f>
        <v>0</v>
      </c>
      <c r="I134" s="181"/>
    </row>
    <row r="135" spans="2:9" x14ac:dyDescent="0.3">
      <c r="B135" s="181"/>
      <c r="C135" s="188" t="s">
        <v>517</v>
      </c>
      <c r="D135" s="8"/>
      <c r="E135" s="19" t="s">
        <v>87</v>
      </c>
      <c r="F135" s="19"/>
      <c r="G135" s="189"/>
      <c r="H135" s="189"/>
      <c r="I135" s="181"/>
    </row>
    <row r="136" spans="2:9" x14ac:dyDescent="0.3">
      <c r="B136" s="181"/>
      <c r="C136" s="188" t="s">
        <v>518</v>
      </c>
      <c r="D136" s="8"/>
      <c r="E136" s="19" t="s">
        <v>87</v>
      </c>
      <c r="F136" s="19"/>
      <c r="G136" s="189"/>
      <c r="H136" s="189"/>
      <c r="I136" s="181"/>
    </row>
    <row r="137" spans="2:9" x14ac:dyDescent="0.3">
      <c r="B137" s="181"/>
      <c r="C137" s="188" t="s">
        <v>519</v>
      </c>
      <c r="D137" s="8"/>
      <c r="E137" s="19" t="s">
        <v>87</v>
      </c>
      <c r="F137" s="19"/>
      <c r="G137" s="189"/>
      <c r="H137" s="189"/>
      <c r="I137" s="181"/>
    </row>
    <row r="138" spans="2:9" x14ac:dyDescent="0.3">
      <c r="B138" s="181"/>
      <c r="C138" s="188" t="s">
        <v>520</v>
      </c>
      <c r="D138" s="8"/>
      <c r="E138" s="19" t="s">
        <v>87</v>
      </c>
      <c r="F138" s="19"/>
      <c r="G138" s="189"/>
      <c r="H138" s="189"/>
      <c r="I138" s="181"/>
    </row>
    <row r="139" spans="2:9" x14ac:dyDescent="0.3">
      <c r="B139" s="181"/>
      <c r="C139" s="186" t="s">
        <v>521</v>
      </c>
      <c r="D139" s="8"/>
      <c r="E139" s="19" t="s">
        <v>522</v>
      </c>
      <c r="F139" s="19"/>
      <c r="G139" s="189"/>
      <c r="H139" s="189"/>
      <c r="I139" s="181"/>
    </row>
    <row r="140" spans="2:9" x14ac:dyDescent="0.3">
      <c r="B140" s="181"/>
      <c r="C140" s="186" t="s">
        <v>523</v>
      </c>
      <c r="D140" s="8"/>
      <c r="E140" s="19" t="s">
        <v>87</v>
      </c>
      <c r="F140" s="19"/>
      <c r="G140" s="192"/>
      <c r="H140" s="192"/>
      <c r="I140" s="181"/>
    </row>
    <row r="141" spans="2:9" x14ac:dyDescent="0.3">
      <c r="B141" s="181"/>
      <c r="C141" s="186" t="s">
        <v>524</v>
      </c>
      <c r="D141" s="8"/>
      <c r="E141" s="19" t="s">
        <v>87</v>
      </c>
      <c r="F141" s="19"/>
      <c r="G141" s="192"/>
      <c r="H141" s="192"/>
      <c r="I141" s="181"/>
    </row>
    <row r="142" spans="2:9" x14ac:dyDescent="0.3">
      <c r="B142" s="181"/>
      <c r="C142" s="186" t="s">
        <v>525</v>
      </c>
      <c r="D142" s="8"/>
      <c r="E142" s="19" t="s">
        <v>87</v>
      </c>
      <c r="F142" s="19"/>
      <c r="G142" s="192"/>
      <c r="H142" s="192"/>
      <c r="I142" s="181"/>
    </row>
    <row r="143" spans="2:9" x14ac:dyDescent="0.3">
      <c r="B143" s="181"/>
      <c r="C143" s="186" t="s">
        <v>526</v>
      </c>
      <c r="D143" s="8"/>
      <c r="E143" s="19" t="s">
        <v>87</v>
      </c>
      <c r="F143" s="19"/>
      <c r="G143" s="192"/>
      <c r="H143" s="192"/>
      <c r="I143" s="181"/>
    </row>
    <row r="144" spans="2:9" x14ac:dyDescent="0.3">
      <c r="B144" s="181"/>
      <c r="C144" s="186" t="s">
        <v>527</v>
      </c>
      <c r="D144" s="8"/>
      <c r="E144" s="19" t="s">
        <v>87</v>
      </c>
      <c r="F144" s="19"/>
      <c r="G144" s="192"/>
      <c r="H144" s="192"/>
      <c r="I144" s="181"/>
    </row>
    <row r="145" spans="2:9" x14ac:dyDescent="0.3">
      <c r="B145" s="181"/>
      <c r="C145" s="34" t="s">
        <v>528</v>
      </c>
      <c r="D145" s="8"/>
      <c r="E145" s="19"/>
      <c r="F145" s="19"/>
      <c r="G145" s="294">
        <f>G134+G139+G140+G141+G142+G143+G144</f>
        <v>0</v>
      </c>
      <c r="H145" s="294">
        <f>H134+H139+H140+H141+H142+H143+H144</f>
        <v>0</v>
      </c>
      <c r="I145" s="181"/>
    </row>
    <row r="146" spans="2:9" x14ac:dyDescent="0.3">
      <c r="B146" s="181"/>
      <c r="C146" s="186" t="s">
        <v>529</v>
      </c>
      <c r="D146" s="8"/>
      <c r="E146" s="19" t="s">
        <v>87</v>
      </c>
      <c r="F146" s="19"/>
      <c r="G146" s="204"/>
      <c r="H146" s="204"/>
      <c r="I146" s="181"/>
    </row>
    <row r="147" spans="2:9" x14ac:dyDescent="0.3">
      <c r="B147" s="181"/>
      <c r="C147" s="186" t="s">
        <v>191</v>
      </c>
      <c r="D147" s="8"/>
      <c r="E147" s="19" t="s">
        <v>87</v>
      </c>
      <c r="F147" s="19"/>
      <c r="G147" s="192"/>
      <c r="H147" s="192"/>
      <c r="I147" s="181"/>
    </row>
    <row r="148" spans="2:9" x14ac:dyDescent="0.3">
      <c r="B148" s="181"/>
      <c r="C148" s="186" t="s">
        <v>530</v>
      </c>
      <c r="D148" s="8"/>
      <c r="E148" s="19" t="s">
        <v>87</v>
      </c>
      <c r="F148" s="19"/>
      <c r="G148" s="192"/>
      <c r="H148" s="192"/>
      <c r="I148" s="181"/>
    </row>
    <row r="149" spans="2:9" x14ac:dyDescent="0.3">
      <c r="B149" s="181"/>
      <c r="C149" s="186" t="s">
        <v>531</v>
      </c>
      <c r="D149" s="8"/>
      <c r="E149" s="19" t="s">
        <v>87</v>
      </c>
      <c r="F149" s="19"/>
      <c r="G149" s="192"/>
      <c r="H149" s="192"/>
      <c r="I149" s="181"/>
    </row>
    <row r="150" spans="2:9" x14ac:dyDescent="0.3">
      <c r="B150" s="181"/>
      <c r="C150" s="186" t="s">
        <v>194</v>
      </c>
      <c r="D150" s="8"/>
      <c r="E150" s="19" t="s">
        <v>87</v>
      </c>
      <c r="F150" s="19"/>
      <c r="G150" s="192"/>
      <c r="H150" s="192"/>
      <c r="I150" s="181"/>
    </row>
    <row r="151" spans="2:9" x14ac:dyDescent="0.3">
      <c r="B151" s="181"/>
      <c r="C151" s="186" t="s">
        <v>532</v>
      </c>
      <c r="D151" s="8"/>
      <c r="E151" s="19"/>
      <c r="F151" s="19"/>
      <c r="G151" s="301">
        <f>G152+G153</f>
        <v>0</v>
      </c>
      <c r="H151" s="301">
        <f>H152+H153</f>
        <v>0</v>
      </c>
      <c r="I151" s="181"/>
    </row>
    <row r="152" spans="2:9" x14ac:dyDescent="0.3">
      <c r="B152" s="181"/>
      <c r="C152" s="199" t="s">
        <v>533</v>
      </c>
      <c r="D152" s="8"/>
      <c r="E152" s="19" t="s">
        <v>87</v>
      </c>
      <c r="F152" s="19"/>
      <c r="G152" s="192"/>
      <c r="H152" s="192"/>
      <c r="I152" s="181"/>
    </row>
    <row r="153" spans="2:9" x14ac:dyDescent="0.3">
      <c r="B153" s="181"/>
      <c r="C153" s="199" t="s">
        <v>534</v>
      </c>
      <c r="D153" s="8"/>
      <c r="E153" s="19" t="s">
        <v>87</v>
      </c>
      <c r="F153" s="19"/>
      <c r="G153" s="192"/>
      <c r="H153" s="192"/>
      <c r="I153" s="181"/>
    </row>
    <row r="154" spans="2:9" ht="27.6" x14ac:dyDescent="0.3">
      <c r="B154" s="181"/>
      <c r="C154" s="186" t="s">
        <v>535</v>
      </c>
      <c r="D154" s="8"/>
      <c r="E154" s="19"/>
      <c r="F154" s="19"/>
      <c r="G154" s="301">
        <f>G155-G156</f>
        <v>0</v>
      </c>
      <c r="H154" s="301">
        <f>H155-H156</f>
        <v>0</v>
      </c>
      <c r="I154" s="181"/>
    </row>
    <row r="155" spans="2:9" x14ac:dyDescent="0.3">
      <c r="B155" s="181"/>
      <c r="C155" s="199" t="s">
        <v>536</v>
      </c>
      <c r="D155" s="8"/>
      <c r="E155" s="19" t="s">
        <v>87</v>
      </c>
      <c r="F155" s="19"/>
      <c r="G155" s="192"/>
      <c r="H155" s="192"/>
      <c r="I155" s="181"/>
    </row>
    <row r="156" spans="2:9" x14ac:dyDescent="0.3">
      <c r="B156" s="181"/>
      <c r="C156" s="199" t="s">
        <v>537</v>
      </c>
      <c r="D156" s="8"/>
      <c r="E156" s="19" t="s">
        <v>87</v>
      </c>
      <c r="F156" s="19"/>
      <c r="G156" s="192"/>
      <c r="H156" s="192"/>
      <c r="I156" s="181"/>
    </row>
    <row r="157" spans="2:9" x14ac:dyDescent="0.3">
      <c r="B157" s="181"/>
      <c r="C157" s="186" t="s">
        <v>538</v>
      </c>
      <c r="D157" s="8"/>
      <c r="E157" s="19"/>
      <c r="F157" s="19"/>
      <c r="G157" s="301">
        <f>G158-G159</f>
        <v>0</v>
      </c>
      <c r="H157" s="301">
        <f>H158-H159</f>
        <v>0</v>
      </c>
      <c r="I157" s="181"/>
    </row>
    <row r="158" spans="2:9" x14ac:dyDescent="0.3">
      <c r="B158" s="181"/>
      <c r="C158" s="199" t="s">
        <v>539</v>
      </c>
      <c r="D158" s="8"/>
      <c r="E158" s="19" t="s">
        <v>87</v>
      </c>
      <c r="F158" s="19"/>
      <c r="G158" s="192"/>
      <c r="H158" s="192"/>
      <c r="I158" s="181"/>
    </row>
    <row r="159" spans="2:9" x14ac:dyDescent="0.3">
      <c r="B159" s="181"/>
      <c r="C159" s="199" t="s">
        <v>540</v>
      </c>
      <c r="D159" s="8"/>
      <c r="E159" s="19" t="s">
        <v>87</v>
      </c>
      <c r="F159" s="19"/>
      <c r="G159" s="192"/>
      <c r="H159" s="192"/>
      <c r="I159" s="181"/>
    </row>
    <row r="160" spans="2:9" x14ac:dyDescent="0.3">
      <c r="B160" s="181"/>
      <c r="C160" s="186" t="s">
        <v>541</v>
      </c>
      <c r="D160" s="8"/>
      <c r="E160" s="19"/>
      <c r="F160" s="19"/>
      <c r="G160" s="301">
        <f>G161+G162+G163+G164+G165+G166</f>
        <v>0</v>
      </c>
      <c r="H160" s="301">
        <f>H161+H162+H163+H164+H165+H166</f>
        <v>0</v>
      </c>
      <c r="I160" s="181"/>
    </row>
    <row r="161" spans="2:9" x14ac:dyDescent="0.3">
      <c r="B161" s="181"/>
      <c r="C161" s="199" t="s">
        <v>542</v>
      </c>
      <c r="D161" s="8"/>
      <c r="E161" s="19" t="s">
        <v>87</v>
      </c>
      <c r="F161" s="19"/>
      <c r="G161" s="192"/>
      <c r="H161" s="192"/>
      <c r="I161" s="181"/>
    </row>
    <row r="162" spans="2:9" ht="41.4" x14ac:dyDescent="0.3">
      <c r="B162" s="181"/>
      <c r="C162" s="199" t="s">
        <v>543</v>
      </c>
      <c r="D162" s="8"/>
      <c r="E162" s="19" t="s">
        <v>87</v>
      </c>
      <c r="F162" s="19"/>
      <c r="G162" s="192"/>
      <c r="H162" s="192"/>
      <c r="I162" s="181"/>
    </row>
    <row r="163" spans="2:9" x14ac:dyDescent="0.3">
      <c r="B163" s="181"/>
      <c r="C163" s="199" t="s">
        <v>544</v>
      </c>
      <c r="D163" s="8"/>
      <c r="E163" s="19" t="s">
        <v>87</v>
      </c>
      <c r="F163" s="19"/>
      <c r="G163" s="192"/>
      <c r="H163" s="192"/>
      <c r="I163" s="181"/>
    </row>
    <row r="164" spans="2:9" x14ac:dyDescent="0.3">
      <c r="B164" s="181"/>
      <c r="C164" s="199" t="s">
        <v>545</v>
      </c>
      <c r="D164" s="8"/>
      <c r="E164" s="19" t="s">
        <v>87</v>
      </c>
      <c r="F164" s="19"/>
      <c r="G164" s="192"/>
      <c r="H164" s="192"/>
      <c r="I164" s="181"/>
    </row>
    <row r="165" spans="2:9" x14ac:dyDescent="0.3">
      <c r="B165" s="181"/>
      <c r="C165" s="199" t="s">
        <v>546</v>
      </c>
      <c r="D165" s="8"/>
      <c r="E165" s="19" t="s">
        <v>87</v>
      </c>
      <c r="F165" s="19"/>
      <c r="G165" s="192"/>
      <c r="H165" s="192"/>
      <c r="I165" s="181"/>
    </row>
    <row r="166" spans="2:9" x14ac:dyDescent="0.3">
      <c r="B166" s="181"/>
      <c r="C166" s="199" t="s">
        <v>547</v>
      </c>
      <c r="D166" s="8"/>
      <c r="E166" s="19" t="s">
        <v>87</v>
      </c>
      <c r="F166" s="19"/>
      <c r="G166" s="192"/>
      <c r="H166" s="192"/>
      <c r="I166" s="181"/>
    </row>
    <row r="167" spans="2:9" x14ac:dyDescent="0.3">
      <c r="B167" s="181"/>
      <c r="C167" s="199" t="s">
        <v>548</v>
      </c>
      <c r="D167" s="8"/>
      <c r="E167" s="19" t="s">
        <v>87</v>
      </c>
      <c r="F167" s="19"/>
      <c r="G167" s="301">
        <f>G168-G169</f>
        <v>0</v>
      </c>
      <c r="H167" s="301">
        <f>H168-H169</f>
        <v>0</v>
      </c>
      <c r="I167" s="181"/>
    </row>
    <row r="168" spans="2:9" x14ac:dyDescent="0.3">
      <c r="B168" s="181"/>
      <c r="C168" s="199" t="s">
        <v>549</v>
      </c>
      <c r="D168" s="8"/>
      <c r="E168" s="19" t="s">
        <v>87</v>
      </c>
      <c r="F168" s="19"/>
      <c r="G168" s="192"/>
      <c r="H168" s="192"/>
      <c r="I168" s="181"/>
    </row>
    <row r="169" spans="2:9" x14ac:dyDescent="0.3">
      <c r="B169" s="181"/>
      <c r="C169" s="199" t="s">
        <v>550</v>
      </c>
      <c r="D169" s="8"/>
      <c r="E169" s="19" t="s">
        <v>87</v>
      </c>
      <c r="F169" s="19"/>
      <c r="G169" s="192"/>
      <c r="H169" s="192"/>
      <c r="I169" s="181"/>
    </row>
    <row r="170" spans="2:9" x14ac:dyDescent="0.3">
      <c r="B170" s="181"/>
      <c r="C170" s="34" t="s">
        <v>201</v>
      </c>
      <c r="D170" s="8"/>
      <c r="E170" s="19"/>
      <c r="F170" s="19"/>
      <c r="G170" s="294">
        <f>G146+G147+G148+G149-G150+G151+G154+G157+G160+G167</f>
        <v>0</v>
      </c>
      <c r="H170" s="294">
        <f>H146+H147+H148+H149-H150+H151+H154+H157+H160+H167</f>
        <v>0</v>
      </c>
      <c r="I170" s="181"/>
    </row>
    <row r="171" spans="2:9" x14ac:dyDescent="0.3">
      <c r="B171" s="181"/>
      <c r="C171" s="34" t="s">
        <v>551</v>
      </c>
      <c r="D171" s="8"/>
      <c r="E171" s="19"/>
      <c r="F171" s="19"/>
      <c r="G171" s="219"/>
      <c r="H171" s="219"/>
      <c r="I171" s="181"/>
    </row>
    <row r="172" spans="2:9" x14ac:dyDescent="0.3">
      <c r="B172" s="181"/>
      <c r="C172" s="205" t="s">
        <v>552</v>
      </c>
      <c r="D172" s="8"/>
      <c r="E172" s="19"/>
      <c r="F172" s="19"/>
      <c r="G172" s="294">
        <f>IF((G145-G170)&gt;0,G145-G170,0)</f>
        <v>0</v>
      </c>
      <c r="H172" s="294">
        <f>IF((H145-H170)&gt;0,H145-H170,0)</f>
        <v>0</v>
      </c>
      <c r="I172" s="181"/>
    </row>
    <row r="173" spans="2:9" x14ac:dyDescent="0.3">
      <c r="B173" s="181"/>
      <c r="C173" s="205" t="s">
        <v>553</v>
      </c>
      <c r="D173" s="8"/>
      <c r="E173" s="19"/>
      <c r="F173" s="19"/>
      <c r="G173" s="294">
        <f>IF((G145-G170)&lt;0,G170-G145,0)</f>
        <v>0</v>
      </c>
      <c r="H173" s="294">
        <f>IF((H145-H170)&lt;0,H170-H145,0)</f>
        <v>0</v>
      </c>
      <c r="I173" s="181"/>
    </row>
    <row r="174" spans="2:9" x14ac:dyDescent="0.3">
      <c r="B174" s="181"/>
      <c r="C174" s="186" t="s">
        <v>554</v>
      </c>
      <c r="D174" s="8"/>
      <c r="E174" s="19" t="s">
        <v>87</v>
      </c>
      <c r="F174" s="19"/>
      <c r="G174" s="204"/>
      <c r="H174" s="204"/>
      <c r="I174" s="181"/>
    </row>
    <row r="175" spans="2:9" x14ac:dyDescent="0.3">
      <c r="B175" s="181"/>
      <c r="C175" s="186" t="s">
        <v>555</v>
      </c>
      <c r="D175" s="8"/>
      <c r="E175" s="19" t="s">
        <v>87</v>
      </c>
      <c r="F175" s="19"/>
      <c r="G175" s="192"/>
      <c r="H175" s="192"/>
      <c r="I175" s="181"/>
    </row>
    <row r="176" spans="2:9" x14ac:dyDescent="0.3">
      <c r="B176" s="181"/>
      <c r="C176" s="186" t="s">
        <v>556</v>
      </c>
      <c r="D176" s="8"/>
      <c r="E176" s="19" t="s">
        <v>87</v>
      </c>
      <c r="F176" s="19"/>
      <c r="G176" s="192"/>
      <c r="H176" s="192"/>
      <c r="I176" s="181"/>
    </row>
    <row r="177" spans="2:9" x14ac:dyDescent="0.3">
      <c r="B177" s="181"/>
      <c r="C177" s="186" t="s">
        <v>557</v>
      </c>
      <c r="D177" s="8"/>
      <c r="E177" s="19" t="s">
        <v>87</v>
      </c>
      <c r="F177" s="19"/>
      <c r="G177" s="192"/>
      <c r="H177" s="192"/>
      <c r="I177" s="181"/>
    </row>
    <row r="178" spans="2:9" x14ac:dyDescent="0.3">
      <c r="B178" s="181"/>
      <c r="C178" s="34" t="s">
        <v>208</v>
      </c>
      <c r="D178" s="8"/>
      <c r="E178" s="19"/>
      <c r="F178" s="19"/>
      <c r="G178" s="294">
        <f>G174+G175+G176+G177</f>
        <v>0</v>
      </c>
      <c r="H178" s="294">
        <f>H174+H175+H176+H177</f>
        <v>0</v>
      </c>
      <c r="I178" s="181"/>
    </row>
    <row r="179" spans="2:9" ht="27.6" x14ac:dyDescent="0.3">
      <c r="B179" s="181"/>
      <c r="C179" s="186" t="s">
        <v>558</v>
      </c>
      <c r="D179" s="8"/>
      <c r="E179" s="19" t="s">
        <v>87</v>
      </c>
      <c r="F179" s="19"/>
      <c r="G179" s="302">
        <f>G180-G181</f>
        <v>0</v>
      </c>
      <c r="H179" s="302">
        <f>H180-H181</f>
        <v>0</v>
      </c>
      <c r="I179" s="181"/>
    </row>
    <row r="180" spans="2:9" x14ac:dyDescent="0.3">
      <c r="B180" s="181"/>
      <c r="C180" s="199" t="s">
        <v>549</v>
      </c>
      <c r="D180" s="8"/>
      <c r="E180" s="19" t="s">
        <v>87</v>
      </c>
      <c r="F180" s="19"/>
      <c r="G180" s="192"/>
      <c r="H180" s="192"/>
      <c r="I180" s="181"/>
    </row>
    <row r="181" spans="2:9" x14ac:dyDescent="0.3">
      <c r="B181" s="181"/>
      <c r="C181" s="199" t="s">
        <v>550</v>
      </c>
      <c r="D181" s="8"/>
      <c r="E181" s="19" t="s">
        <v>87</v>
      </c>
      <c r="F181" s="19"/>
      <c r="G181" s="192"/>
      <c r="H181" s="192"/>
      <c r="I181" s="181"/>
    </row>
    <row r="182" spans="2:9" x14ac:dyDescent="0.3">
      <c r="B182" s="181"/>
      <c r="C182" s="186" t="s">
        <v>559</v>
      </c>
      <c r="D182" s="8"/>
      <c r="E182" s="19" t="s">
        <v>87</v>
      </c>
      <c r="F182" s="19"/>
      <c r="G182" s="192"/>
      <c r="H182" s="192"/>
      <c r="I182" s="181"/>
    </row>
    <row r="183" spans="2:9" x14ac:dyDescent="0.3">
      <c r="B183" s="181"/>
      <c r="C183" s="186" t="s">
        <v>560</v>
      </c>
      <c r="D183" s="8"/>
      <c r="E183" s="19" t="s">
        <v>87</v>
      </c>
      <c r="F183" s="19"/>
      <c r="G183" s="192"/>
      <c r="H183" s="192"/>
      <c r="I183" s="181"/>
    </row>
    <row r="184" spans="2:9" x14ac:dyDescent="0.3">
      <c r="B184" s="181"/>
      <c r="C184" s="34" t="s">
        <v>212</v>
      </c>
      <c r="D184" s="8"/>
      <c r="E184" s="19"/>
      <c r="F184" s="19"/>
      <c r="G184" s="294">
        <f>G179+G182+G183</f>
        <v>0</v>
      </c>
      <c r="H184" s="294">
        <f>H179+H182+H183</f>
        <v>0</v>
      </c>
      <c r="I184" s="181"/>
    </row>
    <row r="185" spans="2:9" x14ac:dyDescent="0.3">
      <c r="B185" s="181"/>
      <c r="C185" s="34" t="s">
        <v>561</v>
      </c>
      <c r="D185" s="8"/>
      <c r="E185" s="19"/>
      <c r="F185" s="19"/>
      <c r="G185" s="294"/>
      <c r="H185" s="294"/>
      <c r="I185" s="181"/>
    </row>
    <row r="186" spans="2:9" x14ac:dyDescent="0.3">
      <c r="B186" s="181"/>
      <c r="C186" s="205" t="s">
        <v>552</v>
      </c>
      <c r="D186" s="8"/>
      <c r="E186" s="19"/>
      <c r="F186" s="19"/>
      <c r="G186" s="294">
        <f>IF((G178-G184)&gt;0,G178-G184,0)</f>
        <v>0</v>
      </c>
      <c r="H186" s="294">
        <f>IF((H178-H184)&gt;0,H178-H184,0)</f>
        <v>0</v>
      </c>
      <c r="I186" s="181"/>
    </row>
    <row r="187" spans="2:9" x14ac:dyDescent="0.3">
      <c r="B187" s="181"/>
      <c r="C187" s="205" t="s">
        <v>553</v>
      </c>
      <c r="D187" s="8"/>
      <c r="E187" s="19"/>
      <c r="F187" s="19"/>
      <c r="G187" s="294">
        <f>IF((G178-G184)&lt;0,G184-G178,0)</f>
        <v>0</v>
      </c>
      <c r="H187" s="294">
        <f>IF((H178-H184)&lt;0,H184-H178,0)</f>
        <v>0</v>
      </c>
      <c r="I187" s="181"/>
    </row>
    <row r="188" spans="2:9" x14ac:dyDescent="0.3">
      <c r="B188" s="181"/>
      <c r="C188" s="34" t="s">
        <v>215</v>
      </c>
      <c r="D188" s="8"/>
      <c r="E188" s="19"/>
      <c r="F188" s="19"/>
      <c r="G188" s="294">
        <f>G145+G178</f>
        <v>0</v>
      </c>
      <c r="H188" s="294">
        <f>H145+H178</f>
        <v>0</v>
      </c>
      <c r="I188" s="181"/>
    </row>
    <row r="189" spans="2:9" x14ac:dyDescent="0.3">
      <c r="B189" s="181"/>
      <c r="C189" s="34" t="s">
        <v>216</v>
      </c>
      <c r="D189" s="8"/>
      <c r="E189" s="19"/>
      <c r="F189" s="19"/>
      <c r="G189" s="294">
        <f>G170+G184</f>
        <v>0</v>
      </c>
      <c r="H189" s="294">
        <f>H170+H184</f>
        <v>0</v>
      </c>
      <c r="I189" s="181"/>
    </row>
    <row r="190" spans="2:9" x14ac:dyDescent="0.3">
      <c r="B190" s="181"/>
      <c r="C190" s="34" t="s">
        <v>562</v>
      </c>
      <c r="D190" s="8"/>
      <c r="E190" s="19"/>
      <c r="F190" s="19"/>
      <c r="G190" s="294"/>
      <c r="H190" s="294"/>
      <c r="I190" s="181"/>
    </row>
    <row r="191" spans="2:9" x14ac:dyDescent="0.3">
      <c r="B191" s="181"/>
      <c r="C191" s="205" t="s">
        <v>552</v>
      </c>
      <c r="D191" s="8"/>
      <c r="E191" s="19"/>
      <c r="F191" s="19"/>
      <c r="G191" s="294">
        <f>IF((G188-G189)&gt;0,G188-G189,0)</f>
        <v>0</v>
      </c>
      <c r="H191" s="294">
        <f>IF((H188-H189)&gt;0,H188-H189,0)</f>
        <v>0</v>
      </c>
      <c r="I191" s="181"/>
    </row>
    <row r="192" spans="2:9" x14ac:dyDescent="0.3">
      <c r="B192" s="181"/>
      <c r="C192" s="205" t="s">
        <v>553</v>
      </c>
      <c r="D192" s="8"/>
      <c r="E192" s="19"/>
      <c r="F192" s="19"/>
      <c r="G192" s="294">
        <f>IF((G188-G189)&lt;0,G189-G188,0)</f>
        <v>0</v>
      </c>
      <c r="H192" s="294">
        <f>IF((H188-H189)&lt;0,H189-H188,0)</f>
        <v>0</v>
      </c>
      <c r="I192" s="181"/>
    </row>
    <row r="193" spans="2:9" x14ac:dyDescent="0.3">
      <c r="B193" s="181"/>
      <c r="C193" s="186" t="s">
        <v>563</v>
      </c>
      <c r="D193" s="8"/>
      <c r="E193" s="19" t="s">
        <v>87</v>
      </c>
      <c r="F193" s="19"/>
      <c r="G193" s="204"/>
      <c r="H193" s="204"/>
      <c r="I193" s="181"/>
    </row>
    <row r="194" spans="2:9" x14ac:dyDescent="0.3">
      <c r="B194" s="181"/>
      <c r="C194" s="186" t="s">
        <v>564</v>
      </c>
      <c r="D194" s="8"/>
      <c r="E194" s="19" t="s">
        <v>87</v>
      </c>
      <c r="F194" s="19"/>
      <c r="G194" s="189"/>
      <c r="H194" s="189"/>
      <c r="I194" s="181"/>
    </row>
    <row r="195" spans="2:9" x14ac:dyDescent="0.3">
      <c r="B195" s="181"/>
      <c r="C195" s="186" t="s">
        <v>565</v>
      </c>
      <c r="D195" s="8"/>
      <c r="E195" s="19" t="s">
        <v>87</v>
      </c>
      <c r="F195" s="19"/>
      <c r="G195" s="204"/>
      <c r="H195" s="204"/>
      <c r="I195" s="181"/>
    </row>
    <row r="196" spans="2:9" ht="27.6" x14ac:dyDescent="0.3">
      <c r="B196" s="181"/>
      <c r="C196" s="34" t="s">
        <v>566</v>
      </c>
      <c r="D196" s="8"/>
      <c r="E196" s="19"/>
      <c r="F196" s="19"/>
      <c r="G196" s="219"/>
      <c r="H196" s="219"/>
      <c r="I196" s="181"/>
    </row>
    <row r="197" spans="2:9" x14ac:dyDescent="0.3">
      <c r="B197" s="181"/>
      <c r="C197" s="205" t="s">
        <v>552</v>
      </c>
      <c r="D197" s="8"/>
      <c r="E197" s="19"/>
      <c r="F197" s="19"/>
      <c r="G197" s="294">
        <f>IF((G191-G192-G193-G194-G195)&gt;0,G191-G192-G193-G194-G195,0)</f>
        <v>0</v>
      </c>
      <c r="H197" s="294">
        <f>IF((H191-H192-H193-H194-H195)&gt;0,H191-H192-H193-H194-H195,0)</f>
        <v>0</v>
      </c>
      <c r="I197" s="181"/>
    </row>
    <row r="198" spans="2:9" x14ac:dyDescent="0.3">
      <c r="B198" s="181"/>
      <c r="C198" s="205" t="s">
        <v>553</v>
      </c>
      <c r="D198" s="8"/>
      <c r="E198" s="19"/>
      <c r="F198" s="19"/>
      <c r="G198" s="294">
        <f>IF((G192+G193+G194+G195-G191)&gt;0,G192+G193+G194+G195-G191,0)</f>
        <v>0</v>
      </c>
      <c r="H198" s="294">
        <f>IF((H192+H193+H194+H195-H191)&gt;0,H192+H193+H194+H195-H191,0)</f>
        <v>0</v>
      </c>
      <c r="I198" s="181"/>
    </row>
    <row r="199" spans="2:9" x14ac:dyDescent="0.3">
      <c r="B199" s="181"/>
      <c r="C199" s="200"/>
      <c r="D199" s="8"/>
      <c r="E199" s="19"/>
      <c r="F199" s="19"/>
      <c r="G199" s="201"/>
      <c r="H199" s="201"/>
      <c r="I199" s="181"/>
    </row>
  </sheetData>
  <sheetProtection algorithmName="SHA-512" hashValue="PZhwsFCwli96GYlIlk/Jvws/CLd7EIDPwOcbEflVSMB15s/jj1fKsPcwZqfCTK1NOwKAx+bWcHoCNp5Jdr37JA==" saltValue="DIPzI1Snou5uOyyWsUfMgQ==" spinCount="100000" sheet="1" objects="1" scenarios="1" formatCells="0" formatColumns="0" formatRows="0" insertColumns="0" insertRows="0"/>
  <conditionalFormatting sqref="G128:H128">
    <cfRule type="cellIs" dxfId="12" priority="1" operator="equal">
      <formula>"ERROR"</formula>
    </cfRule>
    <cfRule type="cellIs" dxfId="11"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zoomScaleNormal="100" workbookViewId="0">
      <selection activeCell="E30" sqref="E30:H30"/>
    </sheetView>
  </sheetViews>
  <sheetFormatPr defaultRowHeight="14.4" x14ac:dyDescent="0.3"/>
  <cols>
    <col min="1" max="1" width="8.88671875" style="225"/>
    <col min="2" max="2" width="6.6640625" style="225" customWidth="1"/>
    <col min="3" max="3" width="5.109375" style="225" customWidth="1"/>
    <col min="4" max="4" width="32" style="225" customWidth="1"/>
    <col min="5" max="5" width="7.6640625" style="225" customWidth="1"/>
    <col min="6" max="6" width="9" style="225" customWidth="1"/>
    <col min="7" max="7" width="11.88671875" style="225" customWidth="1"/>
    <col min="8" max="8" width="18.6640625" style="225" customWidth="1"/>
    <col min="9" max="9" width="6" style="225" customWidth="1"/>
    <col min="10" max="16384" width="8.88671875" style="225"/>
  </cols>
  <sheetData>
    <row r="2" spans="2:9" ht="15" thickBot="1" x14ac:dyDescent="0.35">
      <c r="B2" s="240"/>
      <c r="C2" s="240"/>
      <c r="D2" s="240"/>
      <c r="E2" s="240"/>
      <c r="F2" s="240"/>
      <c r="G2" s="240"/>
      <c r="H2" s="240"/>
      <c r="I2" s="240"/>
    </row>
    <row r="3" spans="2:9" x14ac:dyDescent="0.3">
      <c r="B3" s="240"/>
      <c r="C3" s="220" t="str">
        <f>'6-Rezumat indicatori'!C3</f>
        <v>PROGRAMUL REGIONAL NORD-VEST 2021-2027</v>
      </c>
      <c r="D3" s="241"/>
      <c r="E3" s="242"/>
      <c r="F3" s="242"/>
      <c r="G3" s="242"/>
      <c r="H3" s="243"/>
      <c r="I3" s="240"/>
    </row>
    <row r="4" spans="2:9" x14ac:dyDescent="0.3">
      <c r="B4" s="240"/>
      <c r="C4" s="355" t="str">
        <f>'6-Rezumat indicatori'!C4</f>
        <v>Obiectiv specific: RSO1.3 Intensificarea creșterii durabile și a competitivității IMM-urilor și crearea de locuri de muncă în cadrul IMM-urilor, inclusiv prin investiții productive</v>
      </c>
      <c r="D4" s="356"/>
      <c r="E4" s="356"/>
      <c r="F4" s="356"/>
      <c r="G4" s="356"/>
      <c r="H4" s="357"/>
      <c r="I4" s="240"/>
    </row>
    <row r="5" spans="2:9" x14ac:dyDescent="0.3">
      <c r="B5" s="240"/>
      <c r="C5" s="355"/>
      <c r="D5" s="356"/>
      <c r="E5" s="356"/>
      <c r="F5" s="356"/>
      <c r="G5" s="356"/>
      <c r="H5" s="357"/>
      <c r="I5" s="240"/>
    </row>
    <row r="6" spans="2:9" x14ac:dyDescent="0.3">
      <c r="B6" s="240"/>
      <c r="C6" s="224" t="str">
        <f>'6-Rezumat indicatori'!C6</f>
        <v>Actiune: a) Creșterea competitivității IMM-urilor</v>
      </c>
      <c r="D6" s="217"/>
      <c r="E6" s="240"/>
      <c r="F6" s="240"/>
      <c r="G6" s="240"/>
      <c r="H6" s="244"/>
      <c r="I6" s="240"/>
    </row>
    <row r="7" spans="2:9" ht="15" thickBot="1" x14ac:dyDescent="0.35">
      <c r="B7" s="240"/>
      <c r="C7" s="213" t="str">
        <f>'6-Rezumat indicatori'!C7</f>
        <v>Apel de proiecte nr. PRNV/2023/131.C/1</v>
      </c>
      <c r="D7" s="214"/>
      <c r="E7" s="245"/>
      <c r="F7" s="245"/>
      <c r="G7" s="245"/>
      <c r="H7" s="246"/>
      <c r="I7" s="240"/>
    </row>
    <row r="8" spans="2:9" x14ac:dyDescent="0.3">
      <c r="B8" s="240"/>
      <c r="C8" s="240"/>
      <c r="D8" s="240"/>
      <c r="E8" s="240"/>
      <c r="F8" s="240"/>
      <c r="G8" s="240"/>
      <c r="H8" s="240"/>
      <c r="I8" s="240"/>
    </row>
    <row r="10" spans="2:9" x14ac:dyDescent="0.3">
      <c r="B10" s="240"/>
      <c r="C10" s="240"/>
      <c r="D10" s="240"/>
      <c r="E10" s="240"/>
      <c r="F10" s="240"/>
      <c r="G10" s="240"/>
      <c r="H10" s="240"/>
      <c r="I10" s="240"/>
    </row>
    <row r="11" spans="2:9" ht="14.4" customHeight="1" x14ac:dyDescent="0.3">
      <c r="B11" s="240"/>
      <c r="C11" s="402" t="s">
        <v>73</v>
      </c>
      <c r="D11" s="402"/>
      <c r="E11" s="402"/>
      <c r="F11" s="402"/>
      <c r="G11" s="402"/>
      <c r="H11" s="402"/>
      <c r="I11" s="240"/>
    </row>
    <row r="12" spans="2:9" ht="51" customHeight="1" x14ac:dyDescent="0.3">
      <c r="B12" s="240"/>
      <c r="C12" s="402" t="s">
        <v>74</v>
      </c>
      <c r="D12" s="402"/>
      <c r="E12" s="402"/>
      <c r="F12" s="402"/>
      <c r="G12" s="402"/>
      <c r="H12" s="402"/>
      <c r="I12" s="240"/>
    </row>
    <row r="13" spans="2:9" ht="10.8" customHeight="1" x14ac:dyDescent="0.3">
      <c r="B13" s="240"/>
      <c r="C13" s="247"/>
      <c r="D13" s="247"/>
      <c r="E13" s="247"/>
      <c r="F13" s="247"/>
      <c r="G13" s="247"/>
      <c r="H13" s="247"/>
      <c r="I13" s="240"/>
    </row>
    <row r="14" spans="2:9" ht="16.2" customHeight="1" x14ac:dyDescent="0.3">
      <c r="B14" s="240"/>
      <c r="C14" s="403" t="s">
        <v>75</v>
      </c>
      <c r="D14" s="403"/>
      <c r="E14" s="403"/>
      <c r="F14" s="403"/>
      <c r="G14" s="403"/>
      <c r="H14" s="403"/>
      <c r="I14" s="240"/>
    </row>
    <row r="15" spans="2:9" ht="11.4" customHeight="1" x14ac:dyDescent="0.3">
      <c r="B15" s="240"/>
      <c r="C15" s="249"/>
      <c r="D15" s="249"/>
      <c r="E15" s="249"/>
      <c r="F15" s="249"/>
      <c r="G15" s="249"/>
      <c r="H15" s="249"/>
      <c r="I15" s="240"/>
    </row>
    <row r="16" spans="2:9" ht="56.4" customHeight="1" x14ac:dyDescent="0.3">
      <c r="B16" s="240"/>
      <c r="C16" s="250" t="s">
        <v>76</v>
      </c>
      <c r="D16" s="404" t="s">
        <v>86</v>
      </c>
      <c r="E16" s="404"/>
      <c r="F16" s="404"/>
      <c r="G16" s="404"/>
      <c r="H16" s="405"/>
      <c r="I16" s="240"/>
    </row>
    <row r="17" spans="2:9" ht="14.4" customHeight="1" x14ac:dyDescent="0.3">
      <c r="B17" s="240"/>
      <c r="C17" s="251"/>
      <c r="D17" s="248"/>
      <c r="E17" s="248"/>
      <c r="F17" s="248"/>
      <c r="G17" s="248"/>
      <c r="H17" s="252"/>
      <c r="I17" s="240"/>
    </row>
    <row r="18" spans="2:9" ht="14.4" customHeight="1" x14ac:dyDescent="0.3">
      <c r="B18" s="240"/>
      <c r="C18" s="253" t="s">
        <v>89</v>
      </c>
      <c r="D18" s="406" t="s">
        <v>152</v>
      </c>
      <c r="E18" s="406"/>
      <c r="F18" s="406"/>
      <c r="G18" s="406"/>
      <c r="H18" s="407"/>
      <c r="I18" s="240"/>
    </row>
    <row r="19" spans="2:9" ht="14.4" customHeight="1" x14ac:dyDescent="0.3">
      <c r="B19" s="240"/>
      <c r="C19" s="253"/>
      <c r="D19" s="408" t="s">
        <v>70</v>
      </c>
      <c r="E19" s="408"/>
      <c r="F19" s="408"/>
      <c r="G19" s="408"/>
      <c r="H19" s="254">
        <f>'2-Bilant_Solicitant'!H118+'2-Bilant_Solicitant'!H119</f>
        <v>0</v>
      </c>
      <c r="I19" s="240"/>
    </row>
    <row r="20" spans="2:9" ht="18.600000000000001" customHeight="1" x14ac:dyDescent="0.3">
      <c r="B20" s="240"/>
      <c r="C20" s="253"/>
      <c r="D20" s="408" t="s">
        <v>71</v>
      </c>
      <c r="E20" s="408"/>
      <c r="F20" s="408"/>
      <c r="G20" s="408"/>
      <c r="H20" s="254">
        <f>'2-Bilant_Solicitant'!H120+'2-Bilant_Solicitant'!H121</f>
        <v>0</v>
      </c>
      <c r="I20" s="240"/>
    </row>
    <row r="21" spans="2:9" ht="14.4" customHeight="1" x14ac:dyDescent="0.3">
      <c r="B21" s="240"/>
      <c r="C21" s="253"/>
      <c r="D21" s="409" t="s">
        <v>72</v>
      </c>
      <c r="E21" s="409"/>
      <c r="F21" s="409"/>
      <c r="G21" s="409"/>
      <c r="H21" s="256">
        <f>H19+H20</f>
        <v>0</v>
      </c>
      <c r="I21" s="240"/>
    </row>
    <row r="22" spans="2:9" ht="7.8" customHeight="1" thickBot="1" x14ac:dyDescent="0.35">
      <c r="B22" s="240"/>
      <c r="C22" s="253"/>
      <c r="D22" s="255"/>
      <c r="E22" s="255"/>
      <c r="F22" s="255"/>
      <c r="G22" s="255"/>
      <c r="H22" s="257"/>
      <c r="I22" s="240"/>
    </row>
    <row r="23" spans="2:9" ht="30" customHeight="1" thickBot="1" x14ac:dyDescent="0.35">
      <c r="B23" s="240"/>
      <c r="C23" s="253"/>
      <c r="D23" s="258" t="s">
        <v>80</v>
      </c>
      <c r="E23" s="414" t="str">
        <f>IF(H21&gt;0,"Solicitantul nu se incadreaza in categoria intreprinderilor in dificultate","Se trece la pasul ii)")</f>
        <v>Se trece la pasul ii)</v>
      </c>
      <c r="F23" s="415"/>
      <c r="G23" s="415"/>
      <c r="H23" s="416"/>
      <c r="I23" s="240"/>
    </row>
    <row r="24" spans="2:9" ht="8.4" customHeight="1" x14ac:dyDescent="0.3">
      <c r="B24" s="240"/>
      <c r="C24" s="253"/>
      <c r="D24" s="259"/>
      <c r="E24" s="260"/>
      <c r="F24" s="260"/>
      <c r="G24" s="260"/>
      <c r="H24" s="261"/>
      <c r="I24" s="240"/>
    </row>
    <row r="25" spans="2:9" ht="31.2" customHeight="1" x14ac:dyDescent="0.3">
      <c r="B25" s="240"/>
      <c r="C25" s="253" t="s">
        <v>90</v>
      </c>
      <c r="D25" s="408" t="s">
        <v>594</v>
      </c>
      <c r="E25" s="408"/>
      <c r="F25" s="408"/>
      <c r="G25" s="408"/>
      <c r="H25" s="410"/>
      <c r="I25" s="240"/>
    </row>
    <row r="26" spans="2:9" ht="14.4" customHeight="1" x14ac:dyDescent="0.3">
      <c r="B26" s="240"/>
      <c r="C26" s="253"/>
      <c r="D26" s="408" t="s">
        <v>77</v>
      </c>
      <c r="E26" s="408"/>
      <c r="F26" s="408"/>
      <c r="G26" s="408"/>
      <c r="H26" s="254">
        <f>IF(H21&gt;0,"NA",'2-Bilant_Solicitant'!H107)</f>
        <v>0</v>
      </c>
      <c r="I26" s="240"/>
    </row>
    <row r="27" spans="2:9" ht="14.4" customHeight="1" x14ac:dyDescent="0.3">
      <c r="B27" s="240"/>
      <c r="C27" s="253"/>
      <c r="D27" s="408" t="s">
        <v>78</v>
      </c>
      <c r="E27" s="408"/>
      <c r="F27" s="408"/>
      <c r="G27" s="408"/>
      <c r="H27" s="254">
        <f>IF(H21&gt;0,"NA",'2-Bilant_Solicitant'!H108)</f>
        <v>0</v>
      </c>
      <c r="I27" s="240"/>
    </row>
    <row r="28" spans="2:9" ht="14.4" customHeight="1" x14ac:dyDescent="0.3">
      <c r="B28" s="240"/>
      <c r="C28" s="253"/>
      <c r="D28" s="408" t="s">
        <v>79</v>
      </c>
      <c r="E28" s="408"/>
      <c r="F28" s="408"/>
      <c r="G28" s="408"/>
      <c r="H28" s="254">
        <f>IF(H21&gt;0,"NA",'2-Bilant_Solicitant'!H109+'2-Bilant_Solicitant'!H114)</f>
        <v>0</v>
      </c>
      <c r="I28" s="240"/>
    </row>
    <row r="29" spans="2:9" ht="15" thickBot="1" x14ac:dyDescent="0.35">
      <c r="B29" s="240"/>
      <c r="C29" s="253"/>
      <c r="D29" s="408" t="s">
        <v>513</v>
      </c>
      <c r="E29" s="408"/>
      <c r="F29" s="408"/>
      <c r="G29" s="408"/>
      <c r="H29" s="254">
        <f>IF(H21&gt;0,"NA",'2-Bilant_Solicitant'!H115+'2-Bilant_Solicitant'!H116+'2-Bilant_Solicitant'!H117+'2-Bilant_Solicitant'!H122)</f>
        <v>0</v>
      </c>
      <c r="I29" s="240"/>
    </row>
    <row r="30" spans="2:9" ht="29.4" customHeight="1" thickBot="1" x14ac:dyDescent="0.35">
      <c r="B30" s="240"/>
      <c r="C30" s="253"/>
      <c r="D30" s="258" t="s">
        <v>80</v>
      </c>
      <c r="E30" s="419" t="str">
        <f>IF(OR(H26="NA",H21+SUM(H28:H29)&gt;=0),"Nu exista pierdere de capital",H21+SUM(H28:H29))</f>
        <v>Nu exista pierdere de capital</v>
      </c>
      <c r="F30" s="420"/>
      <c r="G30" s="420"/>
      <c r="H30" s="421"/>
      <c r="I30" s="240"/>
    </row>
    <row r="31" spans="2:9" ht="9" customHeight="1" x14ac:dyDescent="0.3">
      <c r="B31" s="240"/>
      <c r="C31" s="253"/>
      <c r="D31" s="262"/>
      <c r="E31" s="262"/>
      <c r="F31" s="262"/>
      <c r="G31" s="262"/>
      <c r="H31" s="263"/>
      <c r="I31" s="240"/>
    </row>
    <row r="32" spans="2:9" ht="30" customHeight="1" thickBot="1" x14ac:dyDescent="0.35">
      <c r="B32" s="240"/>
      <c r="C32" s="253" t="s">
        <v>91</v>
      </c>
      <c r="D32" s="417" t="s">
        <v>92</v>
      </c>
      <c r="E32" s="417"/>
      <c r="F32" s="417"/>
      <c r="G32" s="417"/>
      <c r="H32" s="418"/>
      <c r="I32" s="240"/>
    </row>
    <row r="33" spans="2:9" ht="31.8" customHeight="1" thickBot="1" x14ac:dyDescent="0.35">
      <c r="B33" s="240"/>
      <c r="C33" s="264"/>
      <c r="D33" s="265" t="s">
        <v>80</v>
      </c>
      <c r="E33" s="411" t="str">
        <f>CONCATENATE("Solicitantul ",IF(H21&gt;=0,"nu ",IF(E30="Nu exista pierdere de capital","nu ", IF(ABS(E30)&gt;(H26+H27)/2,"","nu "))),"se încadrează în categoria întreprinderilor în dificultate")</f>
        <v>Solicitantul nu se încadrează în categoria întreprinderilor în dificultate</v>
      </c>
      <c r="F33" s="412"/>
      <c r="G33" s="412"/>
      <c r="H33" s="413"/>
      <c r="I33" s="240"/>
    </row>
    <row r="34" spans="2:9" x14ac:dyDescent="0.3">
      <c r="B34" s="240"/>
      <c r="C34" s="264"/>
      <c r="D34" s="266"/>
      <c r="E34" s="266"/>
      <c r="F34" s="266"/>
      <c r="G34" s="266"/>
      <c r="H34" s="267"/>
      <c r="I34" s="240"/>
    </row>
    <row r="35" spans="2:9" ht="40.799999999999997" customHeight="1" x14ac:dyDescent="0.3">
      <c r="B35" s="240"/>
      <c r="C35" s="250" t="s">
        <v>81</v>
      </c>
      <c r="D35" s="404" t="s">
        <v>82</v>
      </c>
      <c r="E35" s="404"/>
      <c r="F35" s="404"/>
      <c r="G35" s="404"/>
      <c r="H35" s="405"/>
      <c r="I35" s="240"/>
    </row>
    <row r="36" spans="2:9" ht="11.4" customHeight="1" x14ac:dyDescent="0.3">
      <c r="B36" s="240"/>
      <c r="C36" s="268"/>
      <c r="D36" s="238"/>
      <c r="E36" s="238"/>
      <c r="F36" s="238"/>
      <c r="G36" s="238"/>
      <c r="H36" s="269"/>
      <c r="I36" s="240"/>
    </row>
    <row r="37" spans="2:9" ht="42" customHeight="1" x14ac:dyDescent="0.3">
      <c r="B37" s="240"/>
      <c r="C37" s="250" t="s">
        <v>83</v>
      </c>
      <c r="D37" s="404" t="s">
        <v>84</v>
      </c>
      <c r="E37" s="404"/>
      <c r="F37" s="404"/>
      <c r="G37" s="404"/>
      <c r="H37" s="405"/>
      <c r="I37" s="240"/>
    </row>
    <row r="38" spans="2:9" x14ac:dyDescent="0.3">
      <c r="B38" s="240"/>
      <c r="C38" s="249"/>
      <c r="D38" s="249"/>
      <c r="E38" s="249"/>
      <c r="F38" s="249"/>
      <c r="G38" s="249"/>
      <c r="H38" s="249"/>
      <c r="I38" s="240"/>
    </row>
    <row r="39" spans="2:9" ht="7.8" customHeight="1" x14ac:dyDescent="0.3">
      <c r="B39" s="240"/>
      <c r="C39" s="249"/>
      <c r="D39" s="249"/>
      <c r="E39" s="249"/>
      <c r="F39" s="249"/>
      <c r="G39" s="249"/>
      <c r="H39" s="249"/>
      <c r="I39" s="240"/>
    </row>
    <row r="40" spans="2:9" ht="30.6" customHeight="1" x14ac:dyDescent="0.3">
      <c r="B40" s="211"/>
      <c r="C40" s="406" t="s">
        <v>85</v>
      </c>
      <c r="D40" s="406"/>
      <c r="E40" s="406"/>
      <c r="F40" s="406"/>
      <c r="G40" s="406"/>
      <c r="H40" s="406"/>
      <c r="I40" s="240"/>
    </row>
    <row r="41" spans="2:9" x14ac:dyDescent="0.3">
      <c r="B41" s="211"/>
      <c r="C41" s="211"/>
      <c r="D41" s="211"/>
      <c r="E41" s="211"/>
      <c r="F41" s="211"/>
      <c r="G41" s="211"/>
      <c r="H41" s="211"/>
      <c r="I41" s="240"/>
    </row>
  </sheetData>
  <sheetProtection algorithmName="SHA-512" hashValue="vV0puzC2/OsSevNmrIZdTLuceTB7JDPBT0wD2bgmM9WFRv/EjqHJmlwNtiHZdzosdV2v+CS0mVXF+6vCkPlwog==" saltValue="4fEpsemuSbzrMV8sMh8dvA==" spinCount="100000" sheet="1" objects="1" scenarios="1" formatCells="0" formatColumns="0" formatRows="0" insertColumns="0" insertRows="0"/>
  <mergeCells count="21">
    <mergeCell ref="E33:H33"/>
    <mergeCell ref="D35:H35"/>
    <mergeCell ref="D37:H37"/>
    <mergeCell ref="C40:H40"/>
    <mergeCell ref="E23:H23"/>
    <mergeCell ref="D26:G26"/>
    <mergeCell ref="D27:G27"/>
    <mergeCell ref="D28:G28"/>
    <mergeCell ref="D29:G29"/>
    <mergeCell ref="D32:H32"/>
    <mergeCell ref="E30:H30"/>
    <mergeCell ref="D18:H18"/>
    <mergeCell ref="D19:G19"/>
    <mergeCell ref="D20:G20"/>
    <mergeCell ref="D21:G21"/>
    <mergeCell ref="D25:H25"/>
    <mergeCell ref="C4:H5"/>
    <mergeCell ref="C11:H11"/>
    <mergeCell ref="C12:H12"/>
    <mergeCell ref="C14:H14"/>
    <mergeCell ref="D16:H16"/>
  </mergeCells>
  <conditionalFormatting sqref="E33:H33">
    <cfRule type="cellIs" dxfId="10" priority="1" operator="equal">
      <formula>"Solicitantul nu se incadreaza in categoria intreprinderilor in dificultate"</formula>
    </cfRule>
    <cfRule type="cellIs" dxfId="9"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Z109"/>
  <sheetViews>
    <sheetView view="pageBreakPreview" zoomScaleNormal="100" zoomScaleSheetLayoutView="100" workbookViewId="0">
      <selection activeCell="I51" sqref="I51"/>
    </sheetView>
  </sheetViews>
  <sheetFormatPr defaultRowHeight="13.8" x14ac:dyDescent="0.25"/>
  <cols>
    <col min="1" max="2" width="5.5546875" style="62" customWidth="1"/>
    <col min="3" max="3" width="9" style="62" customWidth="1"/>
    <col min="4" max="4" width="9.77734375" style="62" customWidth="1"/>
    <col min="5" max="5" width="46.77734375" style="62" customWidth="1"/>
    <col min="6" max="6" width="12.6640625" style="62" customWidth="1"/>
    <col min="7" max="7" width="12.109375" style="62" customWidth="1"/>
    <col min="8" max="8" width="14.109375" style="62" customWidth="1"/>
    <col min="9" max="9" width="13" style="62" customWidth="1"/>
    <col min="10" max="10" width="13.33203125" style="62" customWidth="1"/>
    <col min="11" max="11" width="14.77734375" style="62" customWidth="1"/>
    <col min="12" max="12" width="15.21875" style="62" customWidth="1"/>
    <col min="13" max="15" width="6.77734375" style="62" customWidth="1"/>
    <col min="16" max="16" width="12.77734375" style="111" customWidth="1"/>
    <col min="17" max="17" width="5.88671875" style="62" customWidth="1"/>
    <col min="18" max="18" width="6.109375" style="62" customWidth="1"/>
    <col min="19" max="19" width="5.88671875" style="62" customWidth="1"/>
    <col min="20" max="20" width="13.44140625" style="62" customWidth="1"/>
    <col min="21" max="21" width="14.77734375" style="62" customWidth="1"/>
    <col min="22" max="23" width="13.88671875" style="62" customWidth="1"/>
    <col min="24" max="24" width="12.44140625" style="62" customWidth="1"/>
    <col min="25" max="25" width="8.88671875" style="62"/>
    <col min="26" max="26" width="5.33203125" style="62" customWidth="1"/>
    <col min="27" max="16384" width="8.88671875" style="62"/>
  </cols>
  <sheetData>
    <row r="1" spans="2:26" x14ac:dyDescent="0.25">
      <c r="P1" s="62"/>
    </row>
    <row r="2" spans="2:26" ht="8.4" customHeight="1" x14ac:dyDescent="0.25">
      <c r="B2" s="8"/>
      <c r="C2" s="8"/>
      <c r="D2" s="8"/>
      <c r="E2" s="8"/>
      <c r="F2" s="8"/>
      <c r="G2" s="8"/>
      <c r="H2" s="8"/>
      <c r="I2" s="8"/>
      <c r="J2" s="8"/>
      <c r="K2" s="8"/>
      <c r="L2" s="8"/>
      <c r="M2" s="8"/>
      <c r="P2" s="62"/>
    </row>
    <row r="3" spans="2:26" ht="8.4" customHeight="1" thickBot="1" x14ac:dyDescent="0.3">
      <c r="B3" s="8"/>
      <c r="C3" s="8"/>
      <c r="D3" s="8"/>
      <c r="E3" s="8"/>
      <c r="F3" s="8"/>
      <c r="G3" s="8"/>
      <c r="H3" s="8"/>
      <c r="I3" s="8"/>
      <c r="J3" s="8"/>
      <c r="K3" s="8"/>
      <c r="L3" s="8"/>
      <c r="M3" s="8"/>
      <c r="P3" s="62"/>
    </row>
    <row r="4" spans="2:26" ht="14.4" customHeight="1" x14ac:dyDescent="0.25">
      <c r="B4" s="8"/>
      <c r="C4" s="10" t="str">
        <f>'1-Inputuri'!C4</f>
        <v>PROGRAMUL REGIONAL NORD-VEST 2021-2027</v>
      </c>
      <c r="D4" s="63"/>
      <c r="E4" s="63"/>
      <c r="F4" s="63"/>
      <c r="G4" s="63"/>
      <c r="H4" s="63"/>
      <c r="I4" s="63"/>
      <c r="J4" s="63"/>
      <c r="K4" s="63"/>
      <c r="L4" s="11"/>
      <c r="M4" s="8"/>
      <c r="P4" s="62"/>
    </row>
    <row r="5" spans="2:26" ht="14.4" customHeight="1" x14ac:dyDescent="0.25">
      <c r="B5" s="8"/>
      <c r="C5" s="12" t="str">
        <f>'1-Inputuri'!C5</f>
        <v>Obiectiv specific: RSO1.3 Intensificarea creșterii durabile și a competitivității IMM-urilor și crearea de locuri de muncă în cadrul IMM-urilor, inclusiv prin investiții productive</v>
      </c>
      <c r="D5" s="17"/>
      <c r="E5" s="17"/>
      <c r="F5" s="17"/>
      <c r="G5" s="17"/>
      <c r="H5" s="17"/>
      <c r="I5" s="17"/>
      <c r="J5" s="17"/>
      <c r="K5" s="17"/>
      <c r="L5" s="13"/>
      <c r="M5" s="8"/>
      <c r="P5" s="62"/>
    </row>
    <row r="6" spans="2:26" ht="14.4" customHeight="1" x14ac:dyDescent="0.25">
      <c r="B6" s="8"/>
      <c r="C6" s="12" t="str">
        <f>'1-Inputuri'!C7</f>
        <v>Actiune: a) Creșterea competitivității IMM-urilor</v>
      </c>
      <c r="D6" s="17"/>
      <c r="E6" s="17"/>
      <c r="F6" s="17"/>
      <c r="G6" s="17"/>
      <c r="H6" s="17"/>
      <c r="I6" s="17"/>
      <c r="J6" s="17"/>
      <c r="K6" s="17"/>
      <c r="L6" s="13"/>
      <c r="M6" s="8"/>
      <c r="P6" s="62"/>
    </row>
    <row r="7" spans="2:26" ht="14.4" customHeight="1" thickBot="1" x14ac:dyDescent="0.3">
      <c r="B7" s="8"/>
      <c r="C7" s="14" t="str">
        <f>'1-Inputuri'!C8</f>
        <v>Apel de proiecte nr. PRNV/2023/131.C/1</v>
      </c>
      <c r="D7" s="64"/>
      <c r="E7" s="64"/>
      <c r="F7" s="64"/>
      <c r="G7" s="64"/>
      <c r="H7" s="64"/>
      <c r="I7" s="64"/>
      <c r="J7" s="64"/>
      <c r="K7" s="64"/>
      <c r="L7" s="15"/>
      <c r="M7" s="8"/>
      <c r="P7" s="62"/>
    </row>
    <row r="8" spans="2:26" x14ac:dyDescent="0.25">
      <c r="B8" s="8"/>
      <c r="C8" s="8"/>
      <c r="D8" s="8"/>
      <c r="E8" s="8"/>
      <c r="F8" s="8"/>
      <c r="G8" s="8"/>
      <c r="H8" s="8"/>
      <c r="I8" s="8"/>
      <c r="J8" s="8"/>
      <c r="K8" s="8"/>
      <c r="L8" s="8"/>
      <c r="M8" s="8"/>
      <c r="P8" s="62"/>
    </row>
    <row r="9" spans="2:26" x14ac:dyDescent="0.25">
      <c r="P9" s="62"/>
    </row>
    <row r="10" spans="2:26" x14ac:dyDescent="0.25">
      <c r="P10" s="62"/>
    </row>
    <row r="11" spans="2:26" x14ac:dyDescent="0.25">
      <c r="B11" s="8"/>
      <c r="C11" s="8"/>
      <c r="D11" s="8"/>
      <c r="E11" s="8"/>
      <c r="F11" s="8"/>
      <c r="G11" s="8"/>
      <c r="H11" s="8"/>
      <c r="I11" s="8"/>
      <c r="J11" s="8"/>
      <c r="K11" s="8"/>
      <c r="L11" s="8"/>
      <c r="M11" s="8"/>
      <c r="O11" s="8"/>
      <c r="P11" s="17"/>
      <c r="Q11" s="8"/>
      <c r="S11" s="8"/>
      <c r="T11" s="8"/>
      <c r="U11" s="8"/>
      <c r="V11" s="8"/>
      <c r="W11" s="8"/>
      <c r="X11" s="8"/>
      <c r="Y11" s="8"/>
      <c r="Z11" s="8"/>
    </row>
    <row r="12" spans="2:26" ht="14.4" thickBot="1" x14ac:dyDescent="0.3">
      <c r="B12" s="8"/>
      <c r="C12" s="8"/>
      <c r="D12" s="8"/>
      <c r="E12" s="8"/>
      <c r="F12" s="8"/>
      <c r="G12" s="8"/>
      <c r="H12" s="8"/>
      <c r="I12" s="8"/>
      <c r="J12" s="8"/>
      <c r="K12" s="8"/>
      <c r="L12" s="8"/>
      <c r="M12" s="8"/>
      <c r="O12" s="8"/>
      <c r="P12" s="17"/>
      <c r="Q12" s="8"/>
      <c r="S12" s="8"/>
      <c r="T12" s="8"/>
      <c r="U12" s="8"/>
      <c r="V12" s="8"/>
      <c r="W12" s="8"/>
      <c r="X12" s="8"/>
      <c r="Y12" s="8"/>
      <c r="Z12" s="8"/>
    </row>
    <row r="13" spans="2:26" ht="24" customHeight="1" x14ac:dyDescent="0.25">
      <c r="B13" s="8"/>
      <c r="C13" s="435" t="s">
        <v>328</v>
      </c>
      <c r="D13" s="442" t="s">
        <v>329</v>
      </c>
      <c r="E13" s="437" t="s">
        <v>0</v>
      </c>
      <c r="F13" s="439" t="s">
        <v>1</v>
      </c>
      <c r="G13" s="439"/>
      <c r="H13" s="440" t="s">
        <v>2</v>
      </c>
      <c r="I13" s="439" t="s">
        <v>3</v>
      </c>
      <c r="J13" s="439"/>
      <c r="K13" s="440" t="s">
        <v>4</v>
      </c>
      <c r="L13" s="444" t="s">
        <v>5</v>
      </c>
      <c r="M13" s="8"/>
      <c r="O13" s="8"/>
      <c r="P13" s="444" t="s">
        <v>45</v>
      </c>
      <c r="Q13" s="8"/>
      <c r="S13" s="8"/>
      <c r="T13" s="446" t="s">
        <v>123</v>
      </c>
      <c r="U13" s="447"/>
      <c r="V13" s="447"/>
      <c r="W13" s="447"/>
      <c r="X13" s="447"/>
      <c r="Y13" s="448"/>
      <c r="Z13" s="8"/>
    </row>
    <row r="14" spans="2:26" ht="36.6" customHeight="1" x14ac:dyDescent="0.25">
      <c r="B14" s="8"/>
      <c r="C14" s="436"/>
      <c r="D14" s="443"/>
      <c r="E14" s="438"/>
      <c r="F14" s="65" t="s">
        <v>6</v>
      </c>
      <c r="G14" s="65" t="s">
        <v>7</v>
      </c>
      <c r="H14" s="441"/>
      <c r="I14" s="65" t="s">
        <v>6</v>
      </c>
      <c r="J14" s="65" t="s">
        <v>8</v>
      </c>
      <c r="K14" s="441"/>
      <c r="L14" s="445"/>
      <c r="M14" s="8"/>
      <c r="O14" s="8"/>
      <c r="P14" s="445"/>
      <c r="Q14" s="8"/>
      <c r="S14" s="8"/>
      <c r="T14" s="449"/>
      <c r="U14" s="450"/>
      <c r="V14" s="450"/>
      <c r="W14" s="450"/>
      <c r="X14" s="450"/>
      <c r="Y14" s="451"/>
      <c r="Z14" s="8"/>
    </row>
    <row r="15" spans="2:26" ht="27.6" customHeight="1" thickBot="1" x14ac:dyDescent="0.3">
      <c r="B15" s="8"/>
      <c r="C15" s="66" t="s">
        <v>9</v>
      </c>
      <c r="D15" s="146"/>
      <c r="E15" s="429" t="s">
        <v>10</v>
      </c>
      <c r="F15" s="430"/>
      <c r="G15" s="430"/>
      <c r="H15" s="430"/>
      <c r="I15" s="430"/>
      <c r="J15" s="430"/>
      <c r="K15" s="430"/>
      <c r="L15" s="431"/>
      <c r="M15" s="8"/>
      <c r="O15" s="8"/>
      <c r="P15" s="17"/>
      <c r="Q15" s="8"/>
      <c r="S15" s="8"/>
      <c r="T15" s="67" t="s">
        <v>121</v>
      </c>
      <c r="U15" s="68" t="s">
        <v>124</v>
      </c>
      <c r="V15" s="68" t="s">
        <v>125</v>
      </c>
      <c r="W15" s="68" t="s">
        <v>126</v>
      </c>
      <c r="X15" s="68" t="s">
        <v>5</v>
      </c>
      <c r="Y15" s="69" t="s">
        <v>122</v>
      </c>
      <c r="Z15" s="8"/>
    </row>
    <row r="16" spans="2:26" ht="27.6" customHeight="1" x14ac:dyDescent="0.25">
      <c r="B16" s="8"/>
      <c r="C16" s="144" t="s">
        <v>326</v>
      </c>
      <c r="D16" s="145" t="s">
        <v>326</v>
      </c>
      <c r="E16" s="143" t="s">
        <v>327</v>
      </c>
      <c r="F16" s="308"/>
      <c r="G16" s="308"/>
      <c r="H16" s="309">
        <f>F16+G16</f>
        <v>0</v>
      </c>
      <c r="I16" s="1"/>
      <c r="J16" s="1"/>
      <c r="K16" s="309">
        <f>I16+J16</f>
        <v>0</v>
      </c>
      <c r="L16" s="310">
        <f>H16+K16</f>
        <v>0</v>
      </c>
      <c r="M16" s="8"/>
      <c r="O16" s="8"/>
      <c r="P16" s="322"/>
      <c r="Q16" s="8"/>
      <c r="S16" s="8"/>
      <c r="T16" s="72"/>
      <c r="U16" s="73"/>
      <c r="V16" s="73"/>
      <c r="W16" s="73"/>
      <c r="X16" s="325">
        <f t="shared" ref="X16" si="0">SUM(T16:W16)</f>
        <v>0</v>
      </c>
      <c r="Y16" s="326" t="str">
        <f t="shared" ref="Y16" si="1">IF(X16=L16,"OK","ERROR")</f>
        <v>OK</v>
      </c>
      <c r="Z16" s="8"/>
    </row>
    <row r="17" spans="2:26" ht="19.95" customHeight="1" x14ac:dyDescent="0.25">
      <c r="B17" s="8"/>
      <c r="C17" s="144" t="s">
        <v>12</v>
      </c>
      <c r="D17" s="145" t="s">
        <v>12</v>
      </c>
      <c r="E17" s="71" t="s">
        <v>11</v>
      </c>
      <c r="F17" s="1"/>
      <c r="G17" s="1"/>
      <c r="H17" s="309">
        <f>F17+G17</f>
        <v>0</v>
      </c>
      <c r="I17" s="1"/>
      <c r="J17" s="1"/>
      <c r="K17" s="309">
        <f>I17+J17</f>
        <v>0</v>
      </c>
      <c r="L17" s="310">
        <f>H17+K17</f>
        <v>0</v>
      </c>
      <c r="M17" s="8"/>
      <c r="O17" s="8"/>
      <c r="P17" s="323"/>
      <c r="Q17" s="8"/>
      <c r="S17" s="8"/>
      <c r="T17" s="72"/>
      <c r="U17" s="73"/>
      <c r="V17" s="73"/>
      <c r="W17" s="73"/>
      <c r="X17" s="325">
        <f t="shared" ref="X17:X19" si="2">SUM(T17:W17)</f>
        <v>0</v>
      </c>
      <c r="Y17" s="326" t="str">
        <f t="shared" ref="Y17:Y19" si="3">IF(X17=L17,"OK","ERROR")</f>
        <v>OK</v>
      </c>
      <c r="Z17" s="8"/>
    </row>
    <row r="18" spans="2:26" ht="27.6" customHeight="1" x14ac:dyDescent="0.25">
      <c r="B18" s="8"/>
      <c r="C18" s="144" t="s">
        <v>47</v>
      </c>
      <c r="D18" s="145" t="s">
        <v>47</v>
      </c>
      <c r="E18" s="71" t="s">
        <v>46</v>
      </c>
      <c r="F18" s="1"/>
      <c r="G18" s="1"/>
      <c r="H18" s="309">
        <f t="shared" ref="H18" si="4">F18+G18</f>
        <v>0</v>
      </c>
      <c r="I18" s="1"/>
      <c r="J18" s="1"/>
      <c r="K18" s="309">
        <f>I18+J18</f>
        <v>0</v>
      </c>
      <c r="L18" s="310">
        <f>H18+K18</f>
        <v>0</v>
      </c>
      <c r="M18" s="8"/>
      <c r="O18" s="8"/>
      <c r="P18" s="323"/>
      <c r="Q18" s="8"/>
      <c r="S18" s="8"/>
      <c r="T18" s="72"/>
      <c r="U18" s="73"/>
      <c r="V18" s="73"/>
      <c r="W18" s="73"/>
      <c r="X18" s="325">
        <f>SUM(T18:W18)</f>
        <v>0</v>
      </c>
      <c r="Y18" s="326" t="str">
        <f t="shared" si="3"/>
        <v>OK</v>
      </c>
      <c r="Z18" s="8"/>
    </row>
    <row r="19" spans="2:26" ht="27.6" customHeight="1" x14ac:dyDescent="0.25">
      <c r="B19" s="8"/>
      <c r="C19" s="144" t="s">
        <v>48</v>
      </c>
      <c r="D19" s="145" t="s">
        <v>48</v>
      </c>
      <c r="E19" s="71" t="s">
        <v>49</v>
      </c>
      <c r="F19" s="1"/>
      <c r="G19" s="1"/>
      <c r="H19" s="309">
        <f t="shared" ref="H19" si="5">F19+G19</f>
        <v>0</v>
      </c>
      <c r="I19" s="1"/>
      <c r="J19" s="1"/>
      <c r="K19" s="309">
        <f>I19+J19</f>
        <v>0</v>
      </c>
      <c r="L19" s="310">
        <f>H19+K19</f>
        <v>0</v>
      </c>
      <c r="M19" s="8"/>
      <c r="O19" s="8"/>
      <c r="P19" s="323"/>
      <c r="Q19" s="8"/>
      <c r="S19" s="8"/>
      <c r="T19" s="72"/>
      <c r="U19" s="73"/>
      <c r="V19" s="73"/>
      <c r="W19" s="73"/>
      <c r="X19" s="325">
        <f t="shared" si="2"/>
        <v>0</v>
      </c>
      <c r="Y19" s="326" t="str">
        <f t="shared" si="3"/>
        <v>OK</v>
      </c>
      <c r="Z19" s="8"/>
    </row>
    <row r="20" spans="2:26" ht="19.95" customHeight="1" x14ac:dyDescent="0.25">
      <c r="B20" s="8"/>
      <c r="C20" s="74"/>
      <c r="D20" s="148"/>
      <c r="E20" s="75" t="s">
        <v>13</v>
      </c>
      <c r="F20" s="311">
        <f>SUM(F17:F19)</f>
        <v>0</v>
      </c>
      <c r="G20" s="311">
        <f t="shared" ref="G20:H20" si="6">SUM(G17:G19)</f>
        <v>0</v>
      </c>
      <c r="H20" s="311">
        <f t="shared" si="6"/>
        <v>0</v>
      </c>
      <c r="I20" s="311">
        <f>SUM(I16:I19)</f>
        <v>0</v>
      </c>
      <c r="J20" s="311">
        <f t="shared" ref="J20:K20" si="7">SUM(J16:J19)</f>
        <v>0</v>
      </c>
      <c r="K20" s="311">
        <f t="shared" si="7"/>
        <v>0</v>
      </c>
      <c r="L20" s="312">
        <f>SUM(L16:L19)</f>
        <v>0</v>
      </c>
      <c r="M20" s="8"/>
      <c r="O20" s="8"/>
      <c r="P20" s="323"/>
      <c r="Q20" s="8"/>
      <c r="S20" s="8"/>
      <c r="T20" s="327">
        <f>SUM(T16:T19)</f>
        <v>0</v>
      </c>
      <c r="U20" s="325">
        <f t="shared" ref="U20:W20" si="8">SUM(U16:U19)</f>
        <v>0</v>
      </c>
      <c r="V20" s="325">
        <f t="shared" si="8"/>
        <v>0</v>
      </c>
      <c r="W20" s="328">
        <f t="shared" si="8"/>
        <v>0</v>
      </c>
      <c r="X20" s="325">
        <f>SUM(T20:W20)</f>
        <v>0</v>
      </c>
      <c r="Y20" s="326" t="str">
        <f>IF(X20=L20,"OK","ERROR")</f>
        <v>OK</v>
      </c>
      <c r="Z20" s="8"/>
    </row>
    <row r="21" spans="2:26" ht="19.95" customHeight="1" x14ac:dyDescent="0.25">
      <c r="B21" s="8"/>
      <c r="C21" s="66" t="s">
        <v>14</v>
      </c>
      <c r="D21" s="146"/>
      <c r="E21" s="429" t="s">
        <v>15</v>
      </c>
      <c r="F21" s="430"/>
      <c r="G21" s="430"/>
      <c r="H21" s="430"/>
      <c r="I21" s="430"/>
      <c r="J21" s="430"/>
      <c r="K21" s="430"/>
      <c r="L21" s="431"/>
      <c r="M21" s="8"/>
      <c r="O21" s="8"/>
      <c r="P21" s="323"/>
      <c r="Q21" s="8"/>
      <c r="S21" s="8"/>
      <c r="T21" s="76"/>
      <c r="U21" s="452"/>
      <c r="V21" s="427"/>
      <c r="W21" s="427"/>
      <c r="X21" s="427"/>
      <c r="Y21" s="428"/>
      <c r="Z21" s="8"/>
    </row>
    <row r="22" spans="2:26" ht="28.8" customHeight="1" x14ac:dyDescent="0.25">
      <c r="B22" s="8"/>
      <c r="C22" s="70" t="s">
        <v>385</v>
      </c>
      <c r="D22" s="147" t="s">
        <v>385</v>
      </c>
      <c r="E22" s="78" t="s">
        <v>386</v>
      </c>
      <c r="F22" s="1"/>
      <c r="G22" s="1"/>
      <c r="H22" s="309">
        <f>F22+G22</f>
        <v>0</v>
      </c>
      <c r="I22" s="1"/>
      <c r="J22" s="1"/>
      <c r="K22" s="309">
        <f>I22+J22</f>
        <v>0</v>
      </c>
      <c r="L22" s="310">
        <f>H22+K22</f>
        <v>0</v>
      </c>
      <c r="M22" s="8"/>
      <c r="O22" s="8"/>
      <c r="P22" s="323"/>
      <c r="Q22" s="8"/>
      <c r="S22" s="8"/>
      <c r="T22" s="72"/>
      <c r="U22" s="73"/>
      <c r="V22" s="73"/>
      <c r="W22" s="73"/>
      <c r="X22" s="325">
        <f>SUM(T22:W22)</f>
        <v>0</v>
      </c>
      <c r="Y22" s="326" t="str">
        <f>IF(X22=L22,"OK","ERROR")</f>
        <v>OK</v>
      </c>
      <c r="Z22" s="8"/>
    </row>
    <row r="23" spans="2:26" ht="19.95" customHeight="1" x14ac:dyDescent="0.25">
      <c r="B23" s="8"/>
      <c r="C23" s="70"/>
      <c r="D23" s="147"/>
      <c r="E23" s="75" t="s">
        <v>16</v>
      </c>
      <c r="F23" s="311">
        <f>SUM(F22:F22)</f>
        <v>0</v>
      </c>
      <c r="G23" s="311">
        <f>SUM(G22:G22)</f>
        <v>0</v>
      </c>
      <c r="H23" s="311">
        <f>F23+G23</f>
        <v>0</v>
      </c>
      <c r="I23" s="311">
        <f>SUM(I22:I22)</f>
        <v>0</v>
      </c>
      <c r="J23" s="311">
        <f>SUM(J22:J22)</f>
        <v>0</v>
      </c>
      <c r="K23" s="311">
        <f>I23+J23</f>
        <v>0</v>
      </c>
      <c r="L23" s="312">
        <f>H23+K23</f>
        <v>0</v>
      </c>
      <c r="M23" s="8"/>
      <c r="O23" s="8"/>
      <c r="P23" s="323"/>
      <c r="Q23" s="8"/>
      <c r="S23" s="8"/>
      <c r="T23" s="327">
        <f>SUM(T22)</f>
        <v>0</v>
      </c>
      <c r="U23" s="325">
        <f t="shared" ref="U23" si="9">SUM(U22)</f>
        <v>0</v>
      </c>
      <c r="V23" s="325">
        <f>SUM(V22)</f>
        <v>0</v>
      </c>
      <c r="W23" s="329">
        <f>SUM(W22)</f>
        <v>0</v>
      </c>
      <c r="X23" s="325">
        <f>SUM(T23:W23)</f>
        <v>0</v>
      </c>
      <c r="Y23" s="326" t="str">
        <f>IF(X23=L23,"OK","ERROR")</f>
        <v>OK</v>
      </c>
      <c r="Z23" s="8"/>
    </row>
    <row r="24" spans="2:26" ht="19.95" customHeight="1" x14ac:dyDescent="0.25">
      <c r="B24" s="8"/>
      <c r="C24" s="66" t="s">
        <v>17</v>
      </c>
      <c r="D24" s="146"/>
      <c r="E24" s="429" t="s">
        <v>18</v>
      </c>
      <c r="F24" s="430"/>
      <c r="G24" s="430"/>
      <c r="H24" s="430"/>
      <c r="I24" s="430"/>
      <c r="J24" s="430"/>
      <c r="K24" s="430"/>
      <c r="L24" s="431"/>
      <c r="M24" s="8"/>
      <c r="O24" s="8"/>
      <c r="P24" s="323"/>
      <c r="Q24" s="8"/>
      <c r="S24" s="8"/>
      <c r="T24" s="426"/>
      <c r="U24" s="427"/>
      <c r="V24" s="427"/>
      <c r="W24" s="427"/>
      <c r="X24" s="427"/>
      <c r="Y24" s="428"/>
      <c r="Z24" s="8"/>
    </row>
    <row r="25" spans="2:26" ht="19.95" customHeight="1" x14ac:dyDescent="0.25">
      <c r="B25" s="8"/>
      <c r="C25" s="144" t="s">
        <v>330</v>
      </c>
      <c r="D25" s="145" t="s">
        <v>330</v>
      </c>
      <c r="E25" s="78" t="s">
        <v>19</v>
      </c>
      <c r="F25" s="1"/>
      <c r="G25" s="1"/>
      <c r="H25" s="309">
        <f>F25+G25</f>
        <v>0</v>
      </c>
      <c r="I25" s="1"/>
      <c r="J25" s="1"/>
      <c r="K25" s="309">
        <f>I25+J25</f>
        <v>0</v>
      </c>
      <c r="L25" s="310">
        <f t="shared" ref="L25:L43" si="10">H25+K25</f>
        <v>0</v>
      </c>
      <c r="M25" s="8"/>
      <c r="O25" s="8"/>
      <c r="P25" s="323"/>
      <c r="Q25" s="8"/>
      <c r="S25" s="8"/>
      <c r="T25" s="72"/>
      <c r="U25" s="73"/>
      <c r="V25" s="73"/>
      <c r="W25" s="73"/>
      <c r="X25" s="325">
        <f t="shared" ref="X25:X68" si="11">SUM(T25:W25)</f>
        <v>0</v>
      </c>
      <c r="Y25" s="326" t="str">
        <f t="shared" ref="Y25:Y43" si="12">IF(X25=L25,"OK","ERROR")</f>
        <v>OK</v>
      </c>
      <c r="Z25" s="8"/>
    </row>
    <row r="26" spans="2:26" ht="27.6" customHeight="1" x14ac:dyDescent="0.25">
      <c r="B26" s="8"/>
      <c r="C26" s="144" t="s">
        <v>331</v>
      </c>
      <c r="D26" s="145" t="s">
        <v>331</v>
      </c>
      <c r="E26" s="78" t="s">
        <v>332</v>
      </c>
      <c r="F26" s="1"/>
      <c r="G26" s="1"/>
      <c r="H26" s="309">
        <f t="shared" ref="H26:H42" si="13">F26+G26</f>
        <v>0</v>
      </c>
      <c r="I26" s="1"/>
      <c r="J26" s="1"/>
      <c r="K26" s="309">
        <f t="shared" ref="K26:K42" si="14">I26+J26</f>
        <v>0</v>
      </c>
      <c r="L26" s="310">
        <f t="shared" ref="L26:L42" si="15">H26+K26</f>
        <v>0</v>
      </c>
      <c r="M26" s="8"/>
      <c r="O26" s="8"/>
      <c r="P26" s="323"/>
      <c r="Q26" s="8"/>
      <c r="S26" s="8"/>
      <c r="T26" s="72"/>
      <c r="U26" s="73"/>
      <c r="V26" s="73"/>
      <c r="W26" s="73"/>
      <c r="X26" s="325">
        <f t="shared" si="11"/>
        <v>0</v>
      </c>
      <c r="Y26" s="326" t="str">
        <f t="shared" si="12"/>
        <v>OK</v>
      </c>
      <c r="Z26" s="8"/>
    </row>
    <row r="27" spans="2:26" ht="27.6" customHeight="1" x14ac:dyDescent="0.25">
      <c r="B27" s="8"/>
      <c r="C27" s="144" t="s">
        <v>333</v>
      </c>
      <c r="D27" s="145" t="s">
        <v>333</v>
      </c>
      <c r="E27" s="78" t="s">
        <v>334</v>
      </c>
      <c r="F27" s="1"/>
      <c r="G27" s="1"/>
      <c r="H27" s="309">
        <f t="shared" si="13"/>
        <v>0</v>
      </c>
      <c r="I27" s="1"/>
      <c r="J27" s="1"/>
      <c r="K27" s="309">
        <f t="shared" si="14"/>
        <v>0</v>
      </c>
      <c r="L27" s="310">
        <f t="shared" si="15"/>
        <v>0</v>
      </c>
      <c r="M27" s="8"/>
      <c r="O27" s="8"/>
      <c r="P27" s="323"/>
      <c r="Q27" s="8"/>
      <c r="S27" s="8"/>
      <c r="T27" s="72"/>
      <c r="U27" s="73"/>
      <c r="V27" s="73"/>
      <c r="W27" s="73"/>
      <c r="X27" s="325">
        <f t="shared" si="11"/>
        <v>0</v>
      </c>
      <c r="Y27" s="326" t="str">
        <f t="shared" si="12"/>
        <v>OK</v>
      </c>
      <c r="Z27" s="8"/>
    </row>
    <row r="28" spans="2:26" ht="27.6" customHeight="1" x14ac:dyDescent="0.25">
      <c r="B28" s="8"/>
      <c r="C28" s="70" t="s">
        <v>20</v>
      </c>
      <c r="D28" s="147" t="s">
        <v>20</v>
      </c>
      <c r="E28" s="71" t="s">
        <v>335</v>
      </c>
      <c r="F28" s="1"/>
      <c r="G28" s="1"/>
      <c r="H28" s="309">
        <f t="shared" si="13"/>
        <v>0</v>
      </c>
      <c r="I28" s="1"/>
      <c r="J28" s="1"/>
      <c r="K28" s="309">
        <f t="shared" si="14"/>
        <v>0</v>
      </c>
      <c r="L28" s="310">
        <f t="shared" si="15"/>
        <v>0</v>
      </c>
      <c r="M28" s="8"/>
      <c r="O28" s="8"/>
      <c r="P28" s="323"/>
      <c r="Q28" s="8"/>
      <c r="S28" s="8"/>
      <c r="T28" s="72"/>
      <c r="U28" s="73"/>
      <c r="V28" s="73"/>
      <c r="W28" s="73"/>
      <c r="X28" s="325">
        <f t="shared" si="11"/>
        <v>0</v>
      </c>
      <c r="Y28" s="326" t="str">
        <f t="shared" si="12"/>
        <v>OK</v>
      </c>
      <c r="Z28" s="8"/>
    </row>
    <row r="29" spans="2:26" ht="27.6" customHeight="1" x14ac:dyDescent="0.25">
      <c r="B29" s="8"/>
      <c r="C29" s="70" t="s">
        <v>21</v>
      </c>
      <c r="D29" s="147" t="s">
        <v>21</v>
      </c>
      <c r="E29" s="71" t="s">
        <v>336</v>
      </c>
      <c r="F29" s="308"/>
      <c r="G29" s="308"/>
      <c r="H29" s="309">
        <f t="shared" si="13"/>
        <v>0</v>
      </c>
      <c r="I29" s="1"/>
      <c r="J29" s="1"/>
      <c r="K29" s="309">
        <f t="shared" si="14"/>
        <v>0</v>
      </c>
      <c r="L29" s="310">
        <f t="shared" si="15"/>
        <v>0</v>
      </c>
      <c r="M29" s="8"/>
      <c r="O29" s="8"/>
      <c r="P29" s="323"/>
      <c r="Q29" s="8"/>
      <c r="S29" s="8"/>
      <c r="T29" s="72"/>
      <c r="U29" s="73"/>
      <c r="V29" s="73"/>
      <c r="W29" s="73"/>
      <c r="X29" s="325">
        <f t="shared" si="11"/>
        <v>0</v>
      </c>
      <c r="Y29" s="326" t="str">
        <f t="shared" si="12"/>
        <v>OK</v>
      </c>
      <c r="Z29" s="8"/>
    </row>
    <row r="30" spans="2:26" ht="27.6" customHeight="1" x14ac:dyDescent="0.25">
      <c r="B30" s="8"/>
      <c r="C30" s="70" t="s">
        <v>22</v>
      </c>
      <c r="D30" s="147" t="s">
        <v>22</v>
      </c>
      <c r="E30" s="71" t="s">
        <v>337</v>
      </c>
      <c r="F30" s="1"/>
      <c r="G30" s="1"/>
      <c r="H30" s="309">
        <f t="shared" si="13"/>
        <v>0</v>
      </c>
      <c r="I30" s="1"/>
      <c r="J30" s="1"/>
      <c r="K30" s="309">
        <f t="shared" si="14"/>
        <v>0</v>
      </c>
      <c r="L30" s="310">
        <f t="shared" si="15"/>
        <v>0</v>
      </c>
      <c r="M30" s="8"/>
      <c r="O30" s="8"/>
      <c r="P30" s="323"/>
      <c r="Q30" s="8"/>
      <c r="S30" s="8"/>
      <c r="T30" s="72"/>
      <c r="U30" s="73"/>
      <c r="V30" s="73"/>
      <c r="W30" s="73"/>
      <c r="X30" s="325">
        <f t="shared" si="11"/>
        <v>0</v>
      </c>
      <c r="Y30" s="326" t="str">
        <f t="shared" si="12"/>
        <v>OK</v>
      </c>
      <c r="Z30" s="8"/>
    </row>
    <row r="31" spans="2:26" ht="27.6" customHeight="1" x14ac:dyDescent="0.25">
      <c r="B31" s="8"/>
      <c r="C31" s="70" t="s">
        <v>338</v>
      </c>
      <c r="D31" s="147" t="s">
        <v>338</v>
      </c>
      <c r="E31" s="71" t="s">
        <v>339</v>
      </c>
      <c r="F31" s="308"/>
      <c r="G31" s="308"/>
      <c r="H31" s="309">
        <f t="shared" si="13"/>
        <v>0</v>
      </c>
      <c r="I31" s="1"/>
      <c r="J31" s="1"/>
      <c r="K31" s="309">
        <f t="shared" si="14"/>
        <v>0</v>
      </c>
      <c r="L31" s="310">
        <f t="shared" si="15"/>
        <v>0</v>
      </c>
      <c r="M31" s="8"/>
      <c r="O31" s="8"/>
      <c r="P31" s="323"/>
      <c r="Q31" s="8"/>
      <c r="S31" s="8"/>
      <c r="T31" s="72"/>
      <c r="U31" s="73"/>
      <c r="V31" s="73"/>
      <c r="W31" s="73"/>
      <c r="X31" s="325">
        <f t="shared" si="11"/>
        <v>0</v>
      </c>
      <c r="Y31" s="326" t="str">
        <f t="shared" si="12"/>
        <v>OK</v>
      </c>
      <c r="Z31" s="8"/>
    </row>
    <row r="32" spans="2:26" ht="27.6" customHeight="1" x14ac:dyDescent="0.25">
      <c r="B32" s="8"/>
      <c r="C32" s="70" t="s">
        <v>340</v>
      </c>
      <c r="D32" s="147" t="s">
        <v>340</v>
      </c>
      <c r="E32" s="71" t="s">
        <v>341</v>
      </c>
      <c r="F32" s="308"/>
      <c r="G32" s="308"/>
      <c r="H32" s="309">
        <f t="shared" si="13"/>
        <v>0</v>
      </c>
      <c r="I32" s="1"/>
      <c r="J32" s="1"/>
      <c r="K32" s="309">
        <f t="shared" si="14"/>
        <v>0</v>
      </c>
      <c r="L32" s="310">
        <f t="shared" si="15"/>
        <v>0</v>
      </c>
      <c r="M32" s="8"/>
      <c r="O32" s="8"/>
      <c r="P32" s="323"/>
      <c r="Q32" s="8"/>
      <c r="S32" s="8"/>
      <c r="T32" s="72"/>
      <c r="U32" s="73"/>
      <c r="V32" s="73"/>
      <c r="W32" s="73"/>
      <c r="X32" s="325">
        <f t="shared" si="11"/>
        <v>0</v>
      </c>
      <c r="Y32" s="326" t="str">
        <f t="shared" si="12"/>
        <v>OK</v>
      </c>
      <c r="Z32" s="8"/>
    </row>
    <row r="33" spans="2:26" ht="27.6" customHeight="1" x14ac:dyDescent="0.25">
      <c r="B33" s="8"/>
      <c r="C33" s="70" t="s">
        <v>342</v>
      </c>
      <c r="D33" s="147" t="s">
        <v>342</v>
      </c>
      <c r="E33" s="71" t="s">
        <v>343</v>
      </c>
      <c r="F33" s="308"/>
      <c r="G33" s="308"/>
      <c r="H33" s="309">
        <f t="shared" si="13"/>
        <v>0</v>
      </c>
      <c r="I33" s="1"/>
      <c r="J33" s="1"/>
      <c r="K33" s="309">
        <f t="shared" si="14"/>
        <v>0</v>
      </c>
      <c r="L33" s="310">
        <f t="shared" si="15"/>
        <v>0</v>
      </c>
      <c r="M33" s="8"/>
      <c r="O33" s="8"/>
      <c r="P33" s="323"/>
      <c r="Q33" s="8"/>
      <c r="S33" s="8"/>
      <c r="T33" s="72"/>
      <c r="U33" s="73"/>
      <c r="V33" s="73"/>
      <c r="W33" s="73"/>
      <c r="X33" s="325">
        <f t="shared" si="11"/>
        <v>0</v>
      </c>
      <c r="Y33" s="326" t="str">
        <f t="shared" si="12"/>
        <v>OK</v>
      </c>
      <c r="Z33" s="8"/>
    </row>
    <row r="34" spans="2:26" ht="27.6" customHeight="1" x14ac:dyDescent="0.25">
      <c r="B34" s="8"/>
      <c r="C34" s="70" t="s">
        <v>344</v>
      </c>
      <c r="D34" s="147" t="s">
        <v>344</v>
      </c>
      <c r="E34" s="71" t="s">
        <v>345</v>
      </c>
      <c r="F34" s="1"/>
      <c r="G34" s="1"/>
      <c r="H34" s="309">
        <f t="shared" si="13"/>
        <v>0</v>
      </c>
      <c r="I34" s="1"/>
      <c r="J34" s="1"/>
      <c r="K34" s="309">
        <f t="shared" si="14"/>
        <v>0</v>
      </c>
      <c r="L34" s="310">
        <f t="shared" si="15"/>
        <v>0</v>
      </c>
      <c r="M34" s="8"/>
      <c r="O34" s="8"/>
      <c r="P34" s="323"/>
      <c r="Q34" s="8"/>
      <c r="S34" s="8"/>
      <c r="T34" s="72"/>
      <c r="U34" s="73"/>
      <c r="V34" s="73"/>
      <c r="W34" s="73"/>
      <c r="X34" s="325">
        <f t="shared" si="11"/>
        <v>0</v>
      </c>
      <c r="Y34" s="326" t="str">
        <f t="shared" si="12"/>
        <v>OK</v>
      </c>
      <c r="Z34" s="8"/>
    </row>
    <row r="35" spans="2:26" ht="27.6" customHeight="1" x14ac:dyDescent="0.25">
      <c r="B35" s="8"/>
      <c r="C35" s="70" t="s">
        <v>346</v>
      </c>
      <c r="D35" s="147" t="s">
        <v>346</v>
      </c>
      <c r="E35" s="71" t="s">
        <v>347</v>
      </c>
      <c r="F35" s="308"/>
      <c r="G35" s="308"/>
      <c r="H35" s="309">
        <f t="shared" si="13"/>
        <v>0</v>
      </c>
      <c r="I35" s="1"/>
      <c r="J35" s="1"/>
      <c r="K35" s="309">
        <f t="shared" si="14"/>
        <v>0</v>
      </c>
      <c r="L35" s="310">
        <f t="shared" si="15"/>
        <v>0</v>
      </c>
      <c r="M35" s="8"/>
      <c r="O35" s="8"/>
      <c r="P35" s="323"/>
      <c r="Q35" s="8"/>
      <c r="S35" s="8"/>
      <c r="T35" s="72"/>
      <c r="U35" s="73"/>
      <c r="V35" s="73"/>
      <c r="W35" s="73"/>
      <c r="X35" s="325">
        <f t="shared" si="11"/>
        <v>0</v>
      </c>
      <c r="Y35" s="326" t="str">
        <f t="shared" si="12"/>
        <v>OK</v>
      </c>
      <c r="Z35" s="8"/>
    </row>
    <row r="36" spans="2:26" ht="27.6" customHeight="1" x14ac:dyDescent="0.25">
      <c r="B36" s="8"/>
      <c r="C36" s="70" t="s">
        <v>348</v>
      </c>
      <c r="D36" s="147" t="s">
        <v>348</v>
      </c>
      <c r="E36" s="71" t="s">
        <v>349</v>
      </c>
      <c r="F36" s="308"/>
      <c r="G36" s="308"/>
      <c r="H36" s="309">
        <f t="shared" si="13"/>
        <v>0</v>
      </c>
      <c r="I36" s="1"/>
      <c r="J36" s="1"/>
      <c r="K36" s="309">
        <f t="shared" si="14"/>
        <v>0</v>
      </c>
      <c r="L36" s="310">
        <f t="shared" si="15"/>
        <v>0</v>
      </c>
      <c r="M36" s="8"/>
      <c r="O36" s="8"/>
      <c r="P36" s="323"/>
      <c r="Q36" s="8"/>
      <c r="S36" s="8"/>
      <c r="T36" s="72"/>
      <c r="U36" s="73"/>
      <c r="V36" s="73"/>
      <c r="W36" s="73"/>
      <c r="X36" s="325">
        <f t="shared" si="11"/>
        <v>0</v>
      </c>
      <c r="Y36" s="326" t="str">
        <f t="shared" si="12"/>
        <v>OK</v>
      </c>
      <c r="Z36" s="8"/>
    </row>
    <row r="37" spans="2:26" ht="27.6" customHeight="1" x14ac:dyDescent="0.25">
      <c r="B37" s="8"/>
      <c r="C37" s="70" t="s">
        <v>350</v>
      </c>
      <c r="D37" s="147" t="s">
        <v>350</v>
      </c>
      <c r="E37" s="71" t="s">
        <v>351</v>
      </c>
      <c r="F37" s="308"/>
      <c r="G37" s="308"/>
      <c r="H37" s="309">
        <f t="shared" si="13"/>
        <v>0</v>
      </c>
      <c r="I37" s="1"/>
      <c r="J37" s="1"/>
      <c r="K37" s="309">
        <f t="shared" si="14"/>
        <v>0</v>
      </c>
      <c r="L37" s="310">
        <f t="shared" si="15"/>
        <v>0</v>
      </c>
      <c r="M37" s="8"/>
      <c r="O37" s="8"/>
      <c r="P37" s="323"/>
      <c r="Q37" s="8"/>
      <c r="S37" s="8"/>
      <c r="T37" s="72"/>
      <c r="U37" s="73"/>
      <c r="V37" s="73"/>
      <c r="W37" s="73"/>
      <c r="X37" s="325">
        <f t="shared" si="11"/>
        <v>0</v>
      </c>
      <c r="Y37" s="326" t="str">
        <f t="shared" si="12"/>
        <v>OK</v>
      </c>
      <c r="Z37" s="8"/>
    </row>
    <row r="38" spans="2:26" ht="27.6" customHeight="1" x14ac:dyDescent="0.25">
      <c r="B38" s="8"/>
      <c r="C38" s="70" t="s">
        <v>352</v>
      </c>
      <c r="D38" s="147" t="s">
        <v>352</v>
      </c>
      <c r="E38" s="71" t="s">
        <v>353</v>
      </c>
      <c r="F38" s="1"/>
      <c r="G38" s="1"/>
      <c r="H38" s="309">
        <f t="shared" si="13"/>
        <v>0</v>
      </c>
      <c r="I38" s="1"/>
      <c r="J38" s="1"/>
      <c r="K38" s="309">
        <f t="shared" si="14"/>
        <v>0</v>
      </c>
      <c r="L38" s="310">
        <f t="shared" si="15"/>
        <v>0</v>
      </c>
      <c r="M38" s="8"/>
      <c r="O38" s="8"/>
      <c r="P38" s="323"/>
      <c r="Q38" s="8"/>
      <c r="S38" s="8"/>
      <c r="T38" s="72"/>
      <c r="U38" s="73"/>
      <c r="V38" s="73"/>
      <c r="W38" s="73"/>
      <c r="X38" s="325">
        <f t="shared" si="11"/>
        <v>0</v>
      </c>
      <c r="Y38" s="326" t="str">
        <f t="shared" si="12"/>
        <v>OK</v>
      </c>
      <c r="Z38" s="8"/>
    </row>
    <row r="39" spans="2:26" ht="27.6" customHeight="1" x14ac:dyDescent="0.25">
      <c r="B39" s="8"/>
      <c r="C39" s="70" t="s">
        <v>354</v>
      </c>
      <c r="D39" s="147" t="s">
        <v>354</v>
      </c>
      <c r="E39" s="71" t="s">
        <v>355</v>
      </c>
      <c r="F39" s="308"/>
      <c r="G39" s="308"/>
      <c r="H39" s="309">
        <f t="shared" si="13"/>
        <v>0</v>
      </c>
      <c r="I39" s="1"/>
      <c r="J39" s="1"/>
      <c r="K39" s="309">
        <f t="shared" si="14"/>
        <v>0</v>
      </c>
      <c r="L39" s="310">
        <f t="shared" si="15"/>
        <v>0</v>
      </c>
      <c r="M39" s="8"/>
      <c r="O39" s="8"/>
      <c r="P39" s="323"/>
      <c r="Q39" s="8"/>
      <c r="S39" s="8"/>
      <c r="T39" s="72"/>
      <c r="U39" s="73"/>
      <c r="V39" s="73"/>
      <c r="W39" s="73"/>
      <c r="X39" s="325">
        <f t="shared" si="11"/>
        <v>0</v>
      </c>
      <c r="Y39" s="326" t="str">
        <f t="shared" si="12"/>
        <v>OK</v>
      </c>
      <c r="Z39" s="8"/>
    </row>
    <row r="40" spans="2:26" ht="27.6" customHeight="1" x14ac:dyDescent="0.25">
      <c r="B40" s="8"/>
      <c r="C40" s="70" t="s">
        <v>356</v>
      </c>
      <c r="D40" s="147" t="s">
        <v>357</v>
      </c>
      <c r="E40" s="71" t="s">
        <v>358</v>
      </c>
      <c r="F40" s="1"/>
      <c r="G40" s="1"/>
      <c r="H40" s="309">
        <f t="shared" si="13"/>
        <v>0</v>
      </c>
      <c r="I40" s="1"/>
      <c r="J40" s="1"/>
      <c r="K40" s="309">
        <f t="shared" si="14"/>
        <v>0</v>
      </c>
      <c r="L40" s="310">
        <f t="shared" si="15"/>
        <v>0</v>
      </c>
      <c r="M40" s="8"/>
      <c r="O40" s="8"/>
      <c r="P40" s="323"/>
      <c r="Q40" s="8"/>
      <c r="S40" s="8"/>
      <c r="T40" s="72"/>
      <c r="U40" s="73"/>
      <c r="V40" s="73"/>
      <c r="W40" s="73"/>
      <c r="X40" s="325">
        <f t="shared" si="11"/>
        <v>0</v>
      </c>
      <c r="Y40" s="326" t="str">
        <f t="shared" si="12"/>
        <v>OK</v>
      </c>
      <c r="Z40" s="8"/>
    </row>
    <row r="41" spans="2:26" ht="55.2" x14ac:dyDescent="0.25">
      <c r="B41" s="8"/>
      <c r="C41" s="70" t="s">
        <v>359</v>
      </c>
      <c r="D41" s="147" t="s">
        <v>357</v>
      </c>
      <c r="E41" s="71" t="s">
        <v>360</v>
      </c>
      <c r="F41" s="1"/>
      <c r="G41" s="1"/>
      <c r="H41" s="309">
        <f t="shared" si="13"/>
        <v>0</v>
      </c>
      <c r="I41" s="1"/>
      <c r="J41" s="1"/>
      <c r="K41" s="309">
        <f t="shared" si="14"/>
        <v>0</v>
      </c>
      <c r="L41" s="310">
        <f t="shared" si="15"/>
        <v>0</v>
      </c>
      <c r="M41" s="8"/>
      <c r="O41" s="8"/>
      <c r="P41" s="323"/>
      <c r="Q41" s="8"/>
      <c r="S41" s="8"/>
      <c r="T41" s="72"/>
      <c r="U41" s="73"/>
      <c r="V41" s="73"/>
      <c r="W41" s="73"/>
      <c r="X41" s="325">
        <f t="shared" si="11"/>
        <v>0</v>
      </c>
      <c r="Y41" s="326" t="str">
        <f t="shared" si="12"/>
        <v>OK</v>
      </c>
      <c r="Z41" s="8"/>
    </row>
    <row r="42" spans="2:26" ht="27.6" customHeight="1" x14ac:dyDescent="0.25">
      <c r="B42" s="8"/>
      <c r="C42" s="70" t="s">
        <v>361</v>
      </c>
      <c r="D42" s="147" t="s">
        <v>361</v>
      </c>
      <c r="E42" s="71" t="s">
        <v>362</v>
      </c>
      <c r="F42" s="1"/>
      <c r="G42" s="1"/>
      <c r="H42" s="309">
        <f t="shared" si="13"/>
        <v>0</v>
      </c>
      <c r="I42" s="1"/>
      <c r="J42" s="1"/>
      <c r="K42" s="309">
        <f t="shared" si="14"/>
        <v>0</v>
      </c>
      <c r="L42" s="310">
        <f t="shared" si="15"/>
        <v>0</v>
      </c>
      <c r="M42" s="8"/>
      <c r="O42" s="8"/>
      <c r="P42" s="323"/>
      <c r="Q42" s="8"/>
      <c r="S42" s="8"/>
      <c r="T42" s="72"/>
      <c r="U42" s="73"/>
      <c r="V42" s="73"/>
      <c r="W42" s="73"/>
      <c r="X42" s="325">
        <f t="shared" si="11"/>
        <v>0</v>
      </c>
      <c r="Y42" s="326" t="str">
        <f t="shared" si="12"/>
        <v>OK</v>
      </c>
      <c r="Z42" s="8"/>
    </row>
    <row r="43" spans="2:26" ht="19.95" customHeight="1" x14ac:dyDescent="0.25">
      <c r="B43" s="8"/>
      <c r="C43" s="70"/>
      <c r="D43" s="147"/>
      <c r="E43" s="75" t="s">
        <v>23</v>
      </c>
      <c r="F43" s="311">
        <f>F25+F26+F27+F28+F30+F34+F38+F40+F41+F42</f>
        <v>0</v>
      </c>
      <c r="G43" s="311">
        <f t="shared" ref="G43:H43" si="16">G25+G26+G27+G28+G30+G34+G38+G40+G41+G42</f>
        <v>0</v>
      </c>
      <c r="H43" s="311">
        <f t="shared" si="16"/>
        <v>0</v>
      </c>
      <c r="I43" s="311">
        <f>SUM(I25:I42)</f>
        <v>0</v>
      </c>
      <c r="J43" s="311">
        <f>SUM(J25:J42)</f>
        <v>0</v>
      </c>
      <c r="K43" s="311">
        <f>SUM(K25:K42)</f>
        <v>0</v>
      </c>
      <c r="L43" s="312">
        <f t="shared" si="10"/>
        <v>0</v>
      </c>
      <c r="M43" s="8"/>
      <c r="O43" s="8"/>
      <c r="P43" s="323"/>
      <c r="Q43" s="8"/>
      <c r="S43" s="8"/>
      <c r="T43" s="327">
        <f>SUM(T25:T42)</f>
        <v>0</v>
      </c>
      <c r="U43" s="325">
        <f>SUM(U25:U42)</f>
        <v>0</v>
      </c>
      <c r="V43" s="325">
        <f>SUM(V25:V42)</f>
        <v>0</v>
      </c>
      <c r="W43" s="329">
        <f>SUM(W25:W42)</f>
        <v>0</v>
      </c>
      <c r="X43" s="325">
        <f t="shared" si="11"/>
        <v>0</v>
      </c>
      <c r="Y43" s="326" t="str">
        <f t="shared" si="12"/>
        <v>OK</v>
      </c>
      <c r="Z43" s="8"/>
    </row>
    <row r="44" spans="2:26" ht="19.95" customHeight="1" x14ac:dyDescent="0.25">
      <c r="B44" s="8"/>
      <c r="C44" s="66" t="s">
        <v>24</v>
      </c>
      <c r="D44" s="146"/>
      <c r="E44" s="429" t="s">
        <v>25</v>
      </c>
      <c r="F44" s="430"/>
      <c r="G44" s="430"/>
      <c r="H44" s="430"/>
      <c r="I44" s="430"/>
      <c r="J44" s="430"/>
      <c r="K44" s="430"/>
      <c r="L44" s="431"/>
      <c r="M44" s="8"/>
      <c r="O44" s="8"/>
      <c r="P44" s="323"/>
      <c r="Q44" s="8"/>
      <c r="S44" s="8"/>
      <c r="T44" s="76"/>
      <c r="U44" s="77"/>
      <c r="V44" s="77"/>
      <c r="W44" s="77"/>
      <c r="X44" s="226"/>
      <c r="Y44" s="227"/>
      <c r="Z44" s="8"/>
    </row>
    <row r="45" spans="2:26" ht="19.95" customHeight="1" x14ac:dyDescent="0.25">
      <c r="B45" s="8"/>
      <c r="C45" s="144" t="s">
        <v>26</v>
      </c>
      <c r="D45" s="145" t="s">
        <v>26</v>
      </c>
      <c r="E45" s="71" t="s">
        <v>27</v>
      </c>
      <c r="F45" s="1"/>
      <c r="G45" s="1"/>
      <c r="H45" s="309">
        <f t="shared" ref="H45:H51" si="17">F45+G45</f>
        <v>0</v>
      </c>
      <c r="I45" s="1"/>
      <c r="J45" s="1"/>
      <c r="K45" s="309">
        <f t="shared" ref="K45:K49" si="18">I45+J45</f>
        <v>0</v>
      </c>
      <c r="L45" s="310">
        <f t="shared" ref="L45:L49" si="19">H45+K45</f>
        <v>0</v>
      </c>
      <c r="M45" s="8"/>
      <c r="O45" s="8"/>
      <c r="P45" s="323"/>
      <c r="Q45" s="8"/>
      <c r="S45" s="8"/>
      <c r="T45" s="72">
        <f>L45*50%</f>
        <v>0</v>
      </c>
      <c r="U45" s="73">
        <f>T45</f>
        <v>0</v>
      </c>
      <c r="V45" s="73"/>
      <c r="W45" s="73"/>
      <c r="X45" s="325">
        <f t="shared" si="11"/>
        <v>0</v>
      </c>
      <c r="Y45" s="326" t="str">
        <f t="shared" ref="Y45:Y52" si="20">IF(X45=L45,"OK","ERROR")</f>
        <v>OK</v>
      </c>
      <c r="Z45" s="8"/>
    </row>
    <row r="46" spans="2:26" ht="19.95" customHeight="1" x14ac:dyDescent="0.25">
      <c r="B46" s="8"/>
      <c r="C46" s="144" t="s">
        <v>28</v>
      </c>
      <c r="D46" s="145" t="s">
        <v>28</v>
      </c>
      <c r="E46" s="71" t="s">
        <v>41</v>
      </c>
      <c r="F46" s="1"/>
      <c r="G46" s="1"/>
      <c r="H46" s="309">
        <f t="shared" si="17"/>
        <v>0</v>
      </c>
      <c r="I46" s="1"/>
      <c r="J46" s="1"/>
      <c r="K46" s="309">
        <f t="shared" si="18"/>
        <v>0</v>
      </c>
      <c r="L46" s="310">
        <f t="shared" si="19"/>
        <v>0</v>
      </c>
      <c r="M46" s="8"/>
      <c r="O46" s="8"/>
      <c r="P46" s="323"/>
      <c r="Q46" s="8"/>
      <c r="S46" s="8"/>
      <c r="T46" s="72"/>
      <c r="U46" s="73"/>
      <c r="V46" s="73"/>
      <c r="W46" s="73"/>
      <c r="X46" s="325">
        <f t="shared" si="11"/>
        <v>0</v>
      </c>
      <c r="Y46" s="326" t="str">
        <f t="shared" si="20"/>
        <v>OK</v>
      </c>
      <c r="Z46" s="8"/>
    </row>
    <row r="47" spans="2:26" ht="28.8" customHeight="1" x14ac:dyDescent="0.25">
      <c r="B47" s="8"/>
      <c r="C47" s="144" t="s">
        <v>30</v>
      </c>
      <c r="D47" s="145" t="s">
        <v>30</v>
      </c>
      <c r="E47" s="71" t="s">
        <v>69</v>
      </c>
      <c r="F47" s="1"/>
      <c r="G47" s="1"/>
      <c r="H47" s="309">
        <f t="shared" si="17"/>
        <v>0</v>
      </c>
      <c r="I47" s="1"/>
      <c r="J47" s="1"/>
      <c r="K47" s="309">
        <f t="shared" si="18"/>
        <v>0</v>
      </c>
      <c r="L47" s="310">
        <f t="shared" si="19"/>
        <v>0</v>
      </c>
      <c r="M47" s="8"/>
      <c r="O47" s="8"/>
      <c r="P47" s="323"/>
      <c r="Q47" s="8"/>
      <c r="S47" s="8"/>
      <c r="T47" s="72"/>
      <c r="U47" s="73"/>
      <c r="V47" s="73"/>
      <c r="W47" s="73"/>
      <c r="X47" s="325">
        <f t="shared" si="11"/>
        <v>0</v>
      </c>
      <c r="Y47" s="326" t="str">
        <f t="shared" si="20"/>
        <v>OK</v>
      </c>
      <c r="Z47" s="8"/>
    </row>
    <row r="48" spans="2:26" ht="63" customHeight="1" x14ac:dyDescent="0.25">
      <c r="B48" s="8"/>
      <c r="C48" s="79" t="s">
        <v>68</v>
      </c>
      <c r="D48" s="149"/>
      <c r="E48" s="80" t="s">
        <v>67</v>
      </c>
      <c r="F48" s="2"/>
      <c r="G48" s="1"/>
      <c r="H48" s="313">
        <f t="shared" si="17"/>
        <v>0</v>
      </c>
      <c r="I48" s="2"/>
      <c r="J48" s="1"/>
      <c r="K48" s="313">
        <f t="shared" ref="K48" si="21">I48+J48</f>
        <v>0</v>
      </c>
      <c r="L48" s="314">
        <f t="shared" ref="L48" si="22">H48+K48</f>
        <v>0</v>
      </c>
      <c r="M48" s="8"/>
      <c r="O48" s="8"/>
      <c r="P48" s="323" t="str">
        <f>IF(H48&lt;=15%*F78,"OK","ERROR")</f>
        <v>OK</v>
      </c>
      <c r="Q48" s="8"/>
      <c r="S48" s="8"/>
      <c r="T48" s="72"/>
      <c r="U48" s="73"/>
      <c r="V48" s="73"/>
      <c r="W48" s="73"/>
      <c r="X48" s="325">
        <f t="shared" si="11"/>
        <v>0</v>
      </c>
      <c r="Y48" s="326" t="str">
        <f t="shared" si="20"/>
        <v>OK</v>
      </c>
      <c r="Z48" s="8"/>
    </row>
    <row r="49" spans="2:26" ht="27" customHeight="1" x14ac:dyDescent="0.25">
      <c r="B49" s="8"/>
      <c r="C49" s="144" t="s">
        <v>42</v>
      </c>
      <c r="D49" s="145" t="s">
        <v>42</v>
      </c>
      <c r="E49" s="71" t="s">
        <v>363</v>
      </c>
      <c r="F49" s="1"/>
      <c r="G49" s="1"/>
      <c r="H49" s="309">
        <f t="shared" si="17"/>
        <v>0</v>
      </c>
      <c r="I49" s="1"/>
      <c r="J49" s="1"/>
      <c r="K49" s="309">
        <f t="shared" si="18"/>
        <v>0</v>
      </c>
      <c r="L49" s="310">
        <f t="shared" si="19"/>
        <v>0</v>
      </c>
      <c r="M49" s="8"/>
      <c r="O49" s="8"/>
      <c r="P49" s="323"/>
      <c r="Q49" s="8"/>
      <c r="S49" s="8"/>
      <c r="T49" s="72"/>
      <c r="U49" s="73"/>
      <c r="V49" s="73"/>
      <c r="W49" s="73"/>
      <c r="X49" s="325">
        <f t="shared" si="11"/>
        <v>0</v>
      </c>
      <c r="Y49" s="326" t="str">
        <f t="shared" si="20"/>
        <v>OK</v>
      </c>
      <c r="Z49" s="8"/>
    </row>
    <row r="50" spans="2:26" ht="19.95" customHeight="1" x14ac:dyDescent="0.25">
      <c r="B50" s="8"/>
      <c r="C50" s="144" t="s">
        <v>43</v>
      </c>
      <c r="D50" s="145" t="s">
        <v>43</v>
      </c>
      <c r="E50" s="71" t="s">
        <v>29</v>
      </c>
      <c r="F50" s="1"/>
      <c r="G50" s="1"/>
      <c r="H50" s="309">
        <f t="shared" si="17"/>
        <v>0</v>
      </c>
      <c r="I50" s="1"/>
      <c r="J50" s="1"/>
      <c r="K50" s="309">
        <f t="shared" ref="K50" si="23">I50+J50</f>
        <v>0</v>
      </c>
      <c r="L50" s="310">
        <f t="shared" ref="L50" si="24">H50+K50</f>
        <v>0</v>
      </c>
      <c r="M50" s="8"/>
      <c r="O50" s="8"/>
      <c r="P50" s="323"/>
      <c r="Q50" s="8"/>
      <c r="S50" s="8"/>
      <c r="T50" s="72"/>
      <c r="U50" s="73"/>
      <c r="V50" s="73"/>
      <c r="W50" s="73"/>
      <c r="X50" s="325">
        <f t="shared" si="11"/>
        <v>0</v>
      </c>
      <c r="Y50" s="326" t="str">
        <f t="shared" si="20"/>
        <v>OK</v>
      </c>
      <c r="Z50" s="8"/>
    </row>
    <row r="51" spans="2:26" ht="24" customHeight="1" x14ac:dyDescent="0.25">
      <c r="B51" s="8"/>
      <c r="C51" s="144" t="s">
        <v>44</v>
      </c>
      <c r="D51" s="145" t="s">
        <v>44</v>
      </c>
      <c r="E51" s="71" t="s">
        <v>31</v>
      </c>
      <c r="F51" s="1"/>
      <c r="G51" s="1"/>
      <c r="H51" s="309">
        <f t="shared" si="17"/>
        <v>0</v>
      </c>
      <c r="I51" s="1"/>
      <c r="J51" s="1"/>
      <c r="K51" s="309">
        <f t="shared" ref="K51" si="25">I51+J51</f>
        <v>0</v>
      </c>
      <c r="L51" s="310">
        <f t="shared" ref="L51" si="26">H51+K51</f>
        <v>0</v>
      </c>
      <c r="M51" s="8"/>
      <c r="O51" s="8"/>
      <c r="P51" s="323" t="str">
        <f>IF(H51&lt;=20%*SUM(H17,H18,H19,H23,H45,H46,H47,H49,H50,H54,H55),"OK","ERROR")</f>
        <v>OK</v>
      </c>
      <c r="Q51" s="8"/>
      <c r="S51" s="8"/>
      <c r="T51" s="72"/>
      <c r="U51" s="73"/>
      <c r="V51" s="73"/>
      <c r="W51" s="73"/>
      <c r="X51" s="325">
        <f t="shared" si="11"/>
        <v>0</v>
      </c>
      <c r="Y51" s="326" t="str">
        <f t="shared" si="20"/>
        <v>OK</v>
      </c>
      <c r="Z51" s="8"/>
    </row>
    <row r="52" spans="2:26" ht="19.95" customHeight="1" x14ac:dyDescent="0.25">
      <c r="B52" s="8"/>
      <c r="C52" s="70"/>
      <c r="D52" s="147"/>
      <c r="E52" s="75" t="s">
        <v>32</v>
      </c>
      <c r="F52" s="311">
        <f t="shared" ref="F52:L52" si="27">F45+F46+F47+F49+F50+F51</f>
        <v>0</v>
      </c>
      <c r="G52" s="311">
        <f t="shared" si="27"/>
        <v>0</v>
      </c>
      <c r="H52" s="311">
        <f t="shared" si="27"/>
        <v>0</v>
      </c>
      <c r="I52" s="311">
        <f t="shared" si="27"/>
        <v>0</v>
      </c>
      <c r="J52" s="311">
        <f t="shared" si="27"/>
        <v>0</v>
      </c>
      <c r="K52" s="311">
        <f t="shared" si="27"/>
        <v>0</v>
      </c>
      <c r="L52" s="312">
        <f t="shared" si="27"/>
        <v>0</v>
      </c>
      <c r="M52" s="8"/>
      <c r="O52" s="8"/>
      <c r="P52" s="323"/>
      <c r="Q52" s="8"/>
      <c r="S52" s="8"/>
      <c r="T52" s="311">
        <f>T45+T46+T47+T49+T50+T51</f>
        <v>0</v>
      </c>
      <c r="U52" s="311">
        <f>U45+U46+U47+U49+U50+U51</f>
        <v>0</v>
      </c>
      <c r="V52" s="311">
        <f>V45+V46+V47+V49+V50+V51</f>
        <v>0</v>
      </c>
      <c r="W52" s="311">
        <f>W45+W46+W47+W49+W50+W51</f>
        <v>0</v>
      </c>
      <c r="X52" s="325">
        <f t="shared" si="11"/>
        <v>0</v>
      </c>
      <c r="Y52" s="326" t="str">
        <f t="shared" si="20"/>
        <v>OK</v>
      </c>
      <c r="Z52" s="8"/>
    </row>
    <row r="53" spans="2:26" ht="19.95" customHeight="1" x14ac:dyDescent="0.25">
      <c r="B53" s="8"/>
      <c r="C53" s="66" t="s">
        <v>33</v>
      </c>
      <c r="D53" s="146"/>
      <c r="E53" s="429" t="s">
        <v>34</v>
      </c>
      <c r="F53" s="430"/>
      <c r="G53" s="430"/>
      <c r="H53" s="430"/>
      <c r="I53" s="430"/>
      <c r="J53" s="430"/>
      <c r="K53" s="430"/>
      <c r="L53" s="431"/>
      <c r="M53" s="8"/>
      <c r="O53" s="8"/>
      <c r="P53" s="323"/>
      <c r="Q53" s="8"/>
      <c r="S53" s="8"/>
      <c r="T53" s="426"/>
      <c r="U53" s="427"/>
      <c r="V53" s="427"/>
      <c r="W53" s="427"/>
      <c r="X53" s="427"/>
      <c r="Y53" s="428"/>
      <c r="Z53" s="8"/>
    </row>
    <row r="54" spans="2:26" ht="30" customHeight="1" x14ac:dyDescent="0.25">
      <c r="B54" s="8"/>
      <c r="C54" s="70" t="s">
        <v>364</v>
      </c>
      <c r="D54" s="147" t="s">
        <v>364</v>
      </c>
      <c r="E54" s="71" t="s">
        <v>365</v>
      </c>
      <c r="F54" s="1"/>
      <c r="G54" s="1"/>
      <c r="H54" s="309">
        <f>F54+G54</f>
        <v>0</v>
      </c>
      <c r="I54" s="1"/>
      <c r="J54" s="1"/>
      <c r="K54" s="309">
        <f>I54+J54</f>
        <v>0</v>
      </c>
      <c r="L54" s="310">
        <f>H54+K54</f>
        <v>0</v>
      </c>
      <c r="M54" s="8"/>
      <c r="O54" s="8"/>
      <c r="P54" s="323"/>
      <c r="Q54" s="8"/>
      <c r="S54" s="8"/>
      <c r="T54" s="72"/>
      <c r="U54" s="73"/>
      <c r="V54" s="73"/>
      <c r="W54" s="73"/>
      <c r="X54" s="325">
        <f t="shared" si="11"/>
        <v>0</v>
      </c>
      <c r="Y54" s="326" t="str">
        <f>IF(X54=L54,"OK","ERROR")</f>
        <v>OK</v>
      </c>
      <c r="Z54" s="8"/>
    </row>
    <row r="55" spans="2:26" ht="19.95" customHeight="1" x14ac:dyDescent="0.25">
      <c r="B55" s="8"/>
      <c r="C55" s="70" t="s">
        <v>366</v>
      </c>
      <c r="D55" s="147" t="s">
        <v>366</v>
      </c>
      <c r="E55" s="71" t="s">
        <v>367</v>
      </c>
      <c r="F55" s="1"/>
      <c r="G55" s="1"/>
      <c r="H55" s="309">
        <f>F55+G55</f>
        <v>0</v>
      </c>
      <c r="I55" s="1"/>
      <c r="J55" s="1"/>
      <c r="K55" s="309">
        <f>I55+J55</f>
        <v>0</v>
      </c>
      <c r="L55" s="310">
        <f>H55+K55</f>
        <v>0</v>
      </c>
      <c r="M55" s="8"/>
      <c r="O55" s="8"/>
      <c r="P55" s="323"/>
      <c r="Q55" s="8"/>
      <c r="S55" s="8"/>
      <c r="T55" s="72"/>
      <c r="U55" s="73"/>
      <c r="V55" s="73"/>
      <c r="W55" s="73"/>
      <c r="X55" s="325">
        <f t="shared" si="11"/>
        <v>0</v>
      </c>
      <c r="Y55" s="326" t="str">
        <f>IF(X55=L55,"OK","ERROR")</f>
        <v>OK</v>
      </c>
      <c r="Z55" s="8"/>
    </row>
    <row r="56" spans="2:26" ht="26.4" customHeight="1" x14ac:dyDescent="0.25">
      <c r="B56" s="8"/>
      <c r="C56" s="70" t="s">
        <v>368</v>
      </c>
      <c r="D56" s="147" t="s">
        <v>368</v>
      </c>
      <c r="E56" s="71" t="s">
        <v>369</v>
      </c>
      <c r="F56" s="308"/>
      <c r="G56" s="308"/>
      <c r="H56" s="309">
        <f t="shared" ref="H56:H62" si="28">F56+G56</f>
        <v>0</v>
      </c>
      <c r="I56" s="1"/>
      <c r="J56" s="1"/>
      <c r="K56" s="309">
        <f t="shared" ref="K56:K62" si="29">I56+J56</f>
        <v>0</v>
      </c>
      <c r="L56" s="310">
        <f t="shared" ref="L56:L62" si="30">H56+K56</f>
        <v>0</v>
      </c>
      <c r="M56" s="8"/>
      <c r="O56" s="8"/>
      <c r="P56" s="323"/>
      <c r="Q56" s="8"/>
      <c r="S56" s="8"/>
      <c r="T56" s="72"/>
      <c r="U56" s="73"/>
      <c r="V56" s="152"/>
      <c r="W56" s="152"/>
      <c r="X56" s="325">
        <f t="shared" ref="X56:X62" si="31">SUM(T56:W56)</f>
        <v>0</v>
      </c>
      <c r="Y56" s="326" t="str">
        <f t="shared" ref="Y56:Y62" si="32">IF(X56=L56,"OK","ERROR")</f>
        <v>OK</v>
      </c>
      <c r="Z56" s="8"/>
    </row>
    <row r="57" spans="2:26" ht="23.4" customHeight="1" x14ac:dyDescent="0.25">
      <c r="B57" s="8"/>
      <c r="C57" s="70" t="s">
        <v>370</v>
      </c>
      <c r="D57" s="147" t="s">
        <v>370</v>
      </c>
      <c r="E57" s="71" t="s">
        <v>371</v>
      </c>
      <c r="F57" s="1"/>
      <c r="G57" s="1"/>
      <c r="H57" s="309">
        <f t="shared" si="28"/>
        <v>0</v>
      </c>
      <c r="I57" s="1"/>
      <c r="J57" s="1"/>
      <c r="K57" s="309">
        <f t="shared" si="29"/>
        <v>0</v>
      </c>
      <c r="L57" s="310">
        <f t="shared" si="30"/>
        <v>0</v>
      </c>
      <c r="M57" s="8"/>
      <c r="O57" s="8"/>
      <c r="P57" s="323"/>
      <c r="Q57" s="8"/>
      <c r="S57" s="8"/>
      <c r="T57" s="72"/>
      <c r="U57" s="73"/>
      <c r="V57" s="152"/>
      <c r="W57" s="152"/>
      <c r="X57" s="325">
        <f t="shared" si="31"/>
        <v>0</v>
      </c>
      <c r="Y57" s="326" t="str">
        <f t="shared" si="32"/>
        <v>OK</v>
      </c>
      <c r="Z57" s="8"/>
    </row>
    <row r="58" spans="2:26" ht="39.6" customHeight="1" x14ac:dyDescent="0.25">
      <c r="B58" s="8"/>
      <c r="C58" s="70" t="s">
        <v>372</v>
      </c>
      <c r="D58" s="147" t="s">
        <v>372</v>
      </c>
      <c r="E58" s="71" t="s">
        <v>373</v>
      </c>
      <c r="F58" s="1"/>
      <c r="G58" s="1"/>
      <c r="H58" s="309">
        <f t="shared" si="28"/>
        <v>0</v>
      </c>
      <c r="I58" s="1"/>
      <c r="J58" s="1"/>
      <c r="K58" s="309">
        <f t="shared" si="29"/>
        <v>0</v>
      </c>
      <c r="L58" s="310">
        <f t="shared" si="30"/>
        <v>0</v>
      </c>
      <c r="M58" s="8"/>
      <c r="O58" s="8"/>
      <c r="P58" s="323"/>
      <c r="Q58" s="8"/>
      <c r="S58" s="8"/>
      <c r="T58" s="72"/>
      <c r="U58" s="73"/>
      <c r="V58" s="152"/>
      <c r="W58" s="152"/>
      <c r="X58" s="325">
        <f t="shared" si="31"/>
        <v>0</v>
      </c>
      <c r="Y58" s="326" t="str">
        <f t="shared" si="32"/>
        <v>OK</v>
      </c>
      <c r="Z58" s="8"/>
    </row>
    <row r="59" spans="2:26" ht="19.95" customHeight="1" x14ac:dyDescent="0.25">
      <c r="B59" s="8"/>
      <c r="C59" s="70" t="s">
        <v>374</v>
      </c>
      <c r="D59" s="147" t="s">
        <v>374</v>
      </c>
      <c r="E59" s="71" t="s">
        <v>375</v>
      </c>
      <c r="F59" s="1"/>
      <c r="G59" s="1"/>
      <c r="H59" s="309">
        <f t="shared" si="28"/>
        <v>0</v>
      </c>
      <c r="I59" s="1"/>
      <c r="J59" s="1"/>
      <c r="K59" s="309">
        <f t="shared" si="29"/>
        <v>0</v>
      </c>
      <c r="L59" s="310">
        <f t="shared" si="30"/>
        <v>0</v>
      </c>
      <c r="M59" s="8"/>
      <c r="O59" s="8"/>
      <c r="P59" s="323"/>
      <c r="Q59" s="8"/>
      <c r="S59" s="8"/>
      <c r="T59" s="72"/>
      <c r="U59" s="73"/>
      <c r="V59" s="152"/>
      <c r="W59" s="152"/>
      <c r="X59" s="325">
        <f t="shared" si="31"/>
        <v>0</v>
      </c>
      <c r="Y59" s="326" t="str">
        <f t="shared" si="32"/>
        <v>OK</v>
      </c>
      <c r="Z59" s="8"/>
    </row>
    <row r="60" spans="2:26" ht="33" customHeight="1" x14ac:dyDescent="0.25">
      <c r="B60" s="8"/>
      <c r="C60" s="70" t="s">
        <v>376</v>
      </c>
      <c r="D60" s="147" t="s">
        <v>376</v>
      </c>
      <c r="E60" s="71" t="s">
        <v>377</v>
      </c>
      <c r="F60" s="1"/>
      <c r="G60" s="1"/>
      <c r="H60" s="309">
        <f t="shared" si="28"/>
        <v>0</v>
      </c>
      <c r="I60" s="1"/>
      <c r="J60" s="1"/>
      <c r="K60" s="309">
        <f t="shared" si="29"/>
        <v>0</v>
      </c>
      <c r="L60" s="310">
        <f t="shared" si="30"/>
        <v>0</v>
      </c>
      <c r="M60" s="8"/>
      <c r="O60" s="8"/>
      <c r="P60" s="323"/>
      <c r="Q60" s="8"/>
      <c r="S60" s="8"/>
      <c r="T60" s="72"/>
      <c r="U60" s="73"/>
      <c r="V60" s="152"/>
      <c r="W60" s="152"/>
      <c r="X60" s="325">
        <f t="shared" si="31"/>
        <v>0</v>
      </c>
      <c r="Y60" s="326" t="str">
        <f t="shared" si="32"/>
        <v>OK</v>
      </c>
      <c r="Z60" s="8"/>
    </row>
    <row r="61" spans="2:26" ht="19.95" customHeight="1" x14ac:dyDescent="0.25">
      <c r="B61" s="8"/>
      <c r="C61" s="70" t="s">
        <v>378</v>
      </c>
      <c r="D61" s="147" t="s">
        <v>378</v>
      </c>
      <c r="E61" s="71" t="s">
        <v>35</v>
      </c>
      <c r="F61" s="1"/>
      <c r="G61" s="1"/>
      <c r="H61" s="309">
        <f t="shared" si="28"/>
        <v>0</v>
      </c>
      <c r="I61" s="1"/>
      <c r="J61" s="1"/>
      <c r="K61" s="309">
        <f t="shared" si="29"/>
        <v>0</v>
      </c>
      <c r="L61" s="310">
        <f t="shared" si="30"/>
        <v>0</v>
      </c>
      <c r="M61" s="8"/>
      <c r="O61" s="8"/>
      <c r="P61" s="323"/>
      <c r="Q61" s="8"/>
      <c r="S61" s="8"/>
      <c r="T61" s="72"/>
      <c r="U61" s="73"/>
      <c r="V61" s="152"/>
      <c r="W61" s="152"/>
      <c r="X61" s="325">
        <f t="shared" si="31"/>
        <v>0</v>
      </c>
      <c r="Y61" s="326" t="str">
        <f t="shared" si="32"/>
        <v>OK</v>
      </c>
      <c r="Z61" s="8"/>
    </row>
    <row r="62" spans="2:26" ht="19.95" customHeight="1" x14ac:dyDescent="0.25">
      <c r="B62" s="8"/>
      <c r="C62" s="70" t="s">
        <v>379</v>
      </c>
      <c r="D62" s="147" t="s">
        <v>379</v>
      </c>
      <c r="E62" s="71" t="s">
        <v>380</v>
      </c>
      <c r="F62" s="1"/>
      <c r="G62" s="1"/>
      <c r="H62" s="309">
        <f t="shared" si="28"/>
        <v>0</v>
      </c>
      <c r="I62" s="1"/>
      <c r="J62" s="1"/>
      <c r="K62" s="309">
        <f t="shared" si="29"/>
        <v>0</v>
      </c>
      <c r="L62" s="310">
        <f t="shared" si="30"/>
        <v>0</v>
      </c>
      <c r="M62" s="8"/>
      <c r="O62" s="8"/>
      <c r="P62" s="323" t="str">
        <f>IF(H62&lt;=5000,"OK","ERROR")</f>
        <v>OK</v>
      </c>
      <c r="Q62" s="8"/>
      <c r="S62" s="8"/>
      <c r="T62" s="72"/>
      <c r="U62" s="73"/>
      <c r="V62" s="152"/>
      <c r="W62" s="152"/>
      <c r="X62" s="325">
        <f t="shared" si="31"/>
        <v>0</v>
      </c>
      <c r="Y62" s="326" t="str">
        <f t="shared" si="32"/>
        <v>OK</v>
      </c>
      <c r="Z62" s="8"/>
    </row>
    <row r="63" spans="2:26" ht="19.95" customHeight="1" x14ac:dyDescent="0.25">
      <c r="B63" s="8"/>
      <c r="C63" s="70"/>
      <c r="D63" s="147"/>
      <c r="E63" s="75" t="s">
        <v>36</v>
      </c>
      <c r="F63" s="311">
        <f>F54+F55+F57+F58+F59+F60+F61+F62</f>
        <v>0</v>
      </c>
      <c r="G63" s="311">
        <f t="shared" ref="G63:H63" si="33">G54+G55+G57+G58+G59+G60+G61+G62</f>
        <v>0</v>
      </c>
      <c r="H63" s="311">
        <f t="shared" si="33"/>
        <v>0</v>
      </c>
      <c r="I63" s="311">
        <f>SUM(I54:I62)</f>
        <v>0</v>
      </c>
      <c r="J63" s="311">
        <f t="shared" ref="J63:L63" si="34">SUM(J54:J62)</f>
        <v>0</v>
      </c>
      <c r="K63" s="311">
        <f t="shared" si="34"/>
        <v>0</v>
      </c>
      <c r="L63" s="312">
        <f t="shared" si="34"/>
        <v>0</v>
      </c>
      <c r="M63" s="8"/>
      <c r="O63" s="8"/>
      <c r="P63" s="323"/>
      <c r="Q63" s="8"/>
      <c r="S63" s="8"/>
      <c r="T63" s="311">
        <f t="shared" ref="T63" si="35">SUM(T54:T62)</f>
        <v>0</v>
      </c>
      <c r="U63" s="311">
        <f t="shared" ref="U63" si="36">SUM(U54:U62)</f>
        <v>0</v>
      </c>
      <c r="V63" s="311">
        <f t="shared" ref="V63" si="37">SUM(V54:V62)</f>
        <v>0</v>
      </c>
      <c r="W63" s="311">
        <f t="shared" ref="W63" si="38">SUM(W54:W62)</f>
        <v>0</v>
      </c>
      <c r="X63" s="325">
        <f t="shared" si="11"/>
        <v>0</v>
      </c>
      <c r="Y63" s="326" t="str">
        <f>IF(X63=L63,"OK","ERROR")</f>
        <v>OK</v>
      </c>
      <c r="Z63" s="8"/>
    </row>
    <row r="64" spans="2:26" ht="19.95" customHeight="1" x14ac:dyDescent="0.25">
      <c r="B64" s="8"/>
      <c r="C64" s="66" t="s">
        <v>37</v>
      </c>
      <c r="D64" s="146"/>
      <c r="E64" s="429" t="s">
        <v>381</v>
      </c>
      <c r="F64" s="430"/>
      <c r="G64" s="430"/>
      <c r="H64" s="430"/>
      <c r="I64" s="430"/>
      <c r="J64" s="430"/>
      <c r="K64" s="430"/>
      <c r="L64" s="431"/>
      <c r="M64" s="8"/>
      <c r="O64" s="8"/>
      <c r="P64" s="323"/>
      <c r="Q64" s="8"/>
      <c r="S64" s="8"/>
      <c r="T64" s="426"/>
      <c r="U64" s="427"/>
      <c r="V64" s="427"/>
      <c r="W64" s="427"/>
      <c r="X64" s="427"/>
      <c r="Y64" s="428"/>
      <c r="Z64" s="8"/>
    </row>
    <row r="65" spans="2:26" ht="19.95" customHeight="1" x14ac:dyDescent="0.25">
      <c r="B65" s="8"/>
      <c r="C65" s="70" t="s">
        <v>38</v>
      </c>
      <c r="D65" s="147"/>
      <c r="E65" s="71" t="s">
        <v>382</v>
      </c>
      <c r="F65" s="308"/>
      <c r="G65" s="308"/>
      <c r="H65" s="308"/>
      <c r="I65" s="1"/>
      <c r="J65" s="1"/>
      <c r="K65" s="309">
        <f>I65+J65</f>
        <v>0</v>
      </c>
      <c r="L65" s="310">
        <f>K65</f>
        <v>0</v>
      </c>
      <c r="M65" s="8"/>
      <c r="O65" s="8"/>
      <c r="P65" s="323"/>
      <c r="Q65" s="8"/>
      <c r="S65" s="8"/>
      <c r="T65" s="72"/>
      <c r="U65" s="73"/>
      <c r="V65" s="73"/>
      <c r="W65" s="73"/>
      <c r="X65" s="325">
        <f t="shared" si="11"/>
        <v>0</v>
      </c>
      <c r="Y65" s="326" t="str">
        <f>IF(X65=L65,"OK","ERROR")</f>
        <v>OK</v>
      </c>
      <c r="Z65" s="8"/>
    </row>
    <row r="66" spans="2:26" ht="19.95" customHeight="1" x14ac:dyDescent="0.25">
      <c r="B66" s="8"/>
      <c r="C66" s="70" t="s">
        <v>383</v>
      </c>
      <c r="D66" s="147"/>
      <c r="E66" s="71" t="s">
        <v>384</v>
      </c>
      <c r="F66" s="308"/>
      <c r="G66" s="308"/>
      <c r="H66" s="308"/>
      <c r="I66" s="1"/>
      <c r="J66" s="1"/>
      <c r="K66" s="309">
        <f>I66+J66</f>
        <v>0</v>
      </c>
      <c r="L66" s="310">
        <f t="shared" ref="L66:L67" si="39">K66</f>
        <v>0</v>
      </c>
      <c r="M66" s="8"/>
      <c r="O66" s="8"/>
      <c r="P66" s="323"/>
      <c r="Q66" s="8"/>
      <c r="S66" s="8"/>
      <c r="T66" s="72"/>
      <c r="U66" s="73"/>
      <c r="V66" s="152"/>
      <c r="W66" s="152"/>
      <c r="X66" s="325">
        <f t="shared" ref="X66" si="40">SUM(T66:W66)</f>
        <v>0</v>
      </c>
      <c r="Y66" s="326" t="str">
        <f>IF(X66=L66,"OK","ERROR")</f>
        <v>OK</v>
      </c>
      <c r="Z66" s="8"/>
    </row>
    <row r="67" spans="2:26" ht="22.8" customHeight="1" thickBot="1" x14ac:dyDescent="0.3">
      <c r="B67" s="8"/>
      <c r="C67" s="81"/>
      <c r="D67" s="150"/>
      <c r="E67" s="75" t="s">
        <v>39</v>
      </c>
      <c r="F67" s="311">
        <v>0</v>
      </c>
      <c r="G67" s="311">
        <v>0</v>
      </c>
      <c r="H67" s="311">
        <v>0</v>
      </c>
      <c r="I67" s="311">
        <f>SUM(I65:I66)</f>
        <v>0</v>
      </c>
      <c r="J67" s="311">
        <f t="shared" ref="J67:K67" si="41">SUM(J65:J66)</f>
        <v>0</v>
      </c>
      <c r="K67" s="311">
        <f t="shared" si="41"/>
        <v>0</v>
      </c>
      <c r="L67" s="310">
        <f t="shared" si="39"/>
        <v>0</v>
      </c>
      <c r="M67" s="8"/>
      <c r="O67" s="8"/>
      <c r="P67" s="323"/>
      <c r="Q67" s="8"/>
      <c r="S67" s="8"/>
      <c r="T67" s="327">
        <f>SUM(T65:T66)</f>
        <v>0</v>
      </c>
      <c r="U67" s="325">
        <f t="shared" ref="U67:W67" si="42">SUM(U65:U66)</f>
        <v>0</v>
      </c>
      <c r="V67" s="325">
        <f t="shared" si="42"/>
        <v>0</v>
      </c>
      <c r="W67" s="329">
        <f t="shared" si="42"/>
        <v>0</v>
      </c>
      <c r="X67" s="325">
        <f t="shared" si="11"/>
        <v>0</v>
      </c>
      <c r="Y67" s="326" t="str">
        <f>IF(X67=L67,"OK","ERROR")</f>
        <v>OK</v>
      </c>
      <c r="Z67" s="8"/>
    </row>
    <row r="68" spans="2:26" ht="19.95" customHeight="1" thickBot="1" x14ac:dyDescent="0.3">
      <c r="B68" s="8"/>
      <c r="C68" s="82"/>
      <c r="D68" s="151"/>
      <c r="E68" s="83" t="s">
        <v>40</v>
      </c>
      <c r="F68" s="315">
        <f t="shared" ref="F68:L68" si="43">F67+F63+F52+F43+F23+F20</f>
        <v>0</v>
      </c>
      <c r="G68" s="315">
        <f t="shared" si="43"/>
        <v>0</v>
      </c>
      <c r="H68" s="315">
        <f t="shared" si="43"/>
        <v>0</v>
      </c>
      <c r="I68" s="315">
        <f t="shared" si="43"/>
        <v>0</v>
      </c>
      <c r="J68" s="315">
        <f t="shared" si="43"/>
        <v>0</v>
      </c>
      <c r="K68" s="315">
        <f t="shared" si="43"/>
        <v>0</v>
      </c>
      <c r="L68" s="316">
        <f t="shared" si="43"/>
        <v>0</v>
      </c>
      <c r="M68" s="8"/>
      <c r="O68" s="8"/>
      <c r="P68" s="323"/>
      <c r="Q68" s="8"/>
      <c r="S68" s="8"/>
      <c r="T68" s="315">
        <f>T67+T63+T52+T43+T23+T20</f>
        <v>0</v>
      </c>
      <c r="U68" s="315">
        <f>U67+U63+U52+U43+U23+U20</f>
        <v>0</v>
      </c>
      <c r="V68" s="315">
        <f>V67+V63+V52+V43+V23+V20</f>
        <v>0</v>
      </c>
      <c r="W68" s="315">
        <f>W67+W63+W52+W43+W23+W20</f>
        <v>0</v>
      </c>
      <c r="X68" s="330">
        <f t="shared" si="11"/>
        <v>0</v>
      </c>
      <c r="Y68" s="331" t="str">
        <f>IF(X68=L68,"OK","ERROR")</f>
        <v>OK</v>
      </c>
      <c r="Z68" s="8"/>
    </row>
    <row r="69" spans="2:26" ht="19.95" customHeight="1" thickBot="1" x14ac:dyDescent="0.3">
      <c r="B69" s="8"/>
      <c r="C69" s="84"/>
      <c r="D69" s="84"/>
      <c r="E69" s="85"/>
      <c r="F69" s="86"/>
      <c r="G69" s="86"/>
      <c r="H69" s="86"/>
      <c r="I69" s="86"/>
      <c r="J69" s="86"/>
      <c r="K69" s="86"/>
      <c r="L69" s="86"/>
      <c r="M69" s="8"/>
      <c r="O69" s="8"/>
      <c r="P69" s="323"/>
      <c r="Q69" s="8"/>
      <c r="S69" s="8"/>
      <c r="T69" s="87"/>
      <c r="U69" s="87"/>
      <c r="V69" s="87"/>
      <c r="W69" s="87"/>
      <c r="X69" s="87"/>
      <c r="Y69" s="20"/>
      <c r="Z69" s="8"/>
    </row>
    <row r="70" spans="2:26" ht="35.4" customHeight="1" thickBot="1" x14ac:dyDescent="0.3">
      <c r="B70" s="8"/>
      <c r="C70" s="422" t="s">
        <v>400</v>
      </c>
      <c r="D70" s="423"/>
      <c r="E70" s="423"/>
      <c r="F70" s="423"/>
      <c r="G70" s="423"/>
      <c r="H70" s="423"/>
      <c r="I70" s="423"/>
      <c r="J70" s="423"/>
      <c r="K70" s="423"/>
      <c r="L70" s="424"/>
      <c r="M70" s="8"/>
      <c r="O70" s="8"/>
      <c r="P70" s="324" t="str">
        <f>IF((H20+H23+H45+H46+H54+H55+H61)&lt;=50%*H52,"OK","ERROR")</f>
        <v>OK</v>
      </c>
      <c r="Q70" s="8"/>
      <c r="S70" s="8"/>
      <c r="T70" s="114" t="str">
        <f>IFERROR(T68/$X$68,"")</f>
        <v/>
      </c>
      <c r="U70" s="114" t="str">
        <f t="shared" ref="U70:W70" si="44">IFERROR(U68/$X$68,"")</f>
        <v/>
      </c>
      <c r="V70" s="114" t="str">
        <f t="shared" si="44"/>
        <v/>
      </c>
      <c r="W70" s="114" t="str">
        <f t="shared" si="44"/>
        <v/>
      </c>
      <c r="X70" s="89"/>
      <c r="Y70" s="20"/>
      <c r="Z70" s="8"/>
    </row>
    <row r="71" spans="2:26" ht="14.4" thickBot="1" x14ac:dyDescent="0.3">
      <c r="B71" s="8"/>
      <c r="C71" s="88"/>
      <c r="D71" s="8"/>
      <c r="E71" s="8"/>
      <c r="F71" s="8"/>
      <c r="G71" s="8"/>
      <c r="H71" s="90"/>
      <c r="I71" s="8"/>
      <c r="J71" s="8"/>
      <c r="K71" s="8"/>
      <c r="L71" s="8"/>
      <c r="M71" s="8"/>
      <c r="O71" s="8"/>
      <c r="P71" s="8"/>
      <c r="Q71" s="8"/>
      <c r="S71" s="8"/>
      <c r="T71" s="8"/>
      <c r="U71" s="8"/>
      <c r="V71" s="8"/>
      <c r="W71" s="8"/>
      <c r="X71" s="8"/>
      <c r="Y71" s="8"/>
      <c r="Z71" s="8"/>
    </row>
    <row r="72" spans="2:26" ht="21" customHeight="1" thickBot="1" x14ac:dyDescent="0.3">
      <c r="B72" s="8"/>
      <c r="C72" s="432" t="s">
        <v>581</v>
      </c>
      <c r="D72" s="433"/>
      <c r="E72" s="433"/>
      <c r="F72" s="433"/>
      <c r="G72" s="433"/>
      <c r="H72" s="433"/>
      <c r="I72" s="433"/>
      <c r="J72" s="433"/>
      <c r="K72" s="433"/>
      <c r="L72" s="434"/>
      <c r="M72" s="8"/>
      <c r="O72" s="8"/>
      <c r="P72" s="8"/>
      <c r="Q72" s="8"/>
      <c r="S72" s="93" t="s">
        <v>131</v>
      </c>
      <c r="T72" s="94" t="s">
        <v>127</v>
      </c>
      <c r="U72" s="94"/>
      <c r="V72" s="94"/>
      <c r="W72" s="94"/>
      <c r="X72" s="94"/>
      <c r="Y72" s="94"/>
      <c r="Z72" s="95"/>
    </row>
    <row r="73" spans="2:26" x14ac:dyDescent="0.25">
      <c r="B73" s="8"/>
      <c r="C73" s="88"/>
      <c r="D73" s="8"/>
      <c r="E73" s="8"/>
      <c r="F73" s="8"/>
      <c r="G73" s="8"/>
      <c r="H73" s="90"/>
      <c r="I73" s="8"/>
      <c r="J73" s="8"/>
      <c r="K73" s="8"/>
      <c r="L73" s="8"/>
      <c r="M73" s="8"/>
      <c r="O73" s="8"/>
      <c r="P73" s="8"/>
      <c r="Q73" s="8"/>
      <c r="S73" s="99"/>
      <c r="T73" s="100" t="s">
        <v>128</v>
      </c>
      <c r="U73" s="100"/>
      <c r="V73" s="100"/>
      <c r="W73" s="100"/>
      <c r="X73" s="100"/>
      <c r="Y73" s="100"/>
      <c r="Z73" s="101"/>
    </row>
    <row r="74" spans="2:26" ht="14.4" thickBot="1" x14ac:dyDescent="0.3">
      <c r="B74" s="8"/>
      <c r="C74" s="88"/>
      <c r="D74" s="8"/>
      <c r="E74" s="8"/>
      <c r="F74" s="8"/>
      <c r="G74" s="8"/>
      <c r="H74" s="90"/>
      <c r="I74" s="8"/>
      <c r="J74" s="8"/>
      <c r="K74" s="8"/>
      <c r="L74" s="8"/>
      <c r="M74" s="8"/>
      <c r="O74" s="8"/>
      <c r="P74" s="8"/>
      <c r="Q74" s="8"/>
      <c r="S74" s="99"/>
      <c r="T74" s="100" t="s">
        <v>129</v>
      </c>
      <c r="U74" s="100"/>
      <c r="V74" s="100"/>
      <c r="W74" s="100"/>
      <c r="X74" s="100"/>
      <c r="Y74" s="100"/>
      <c r="Z74" s="101"/>
    </row>
    <row r="75" spans="2:26" s="96" customFormat="1" ht="19.95" customHeight="1" x14ac:dyDescent="0.25">
      <c r="B75" s="16"/>
      <c r="C75" s="88"/>
      <c r="D75" s="91" t="s">
        <v>50</v>
      </c>
      <c r="E75" s="92" t="s">
        <v>51</v>
      </c>
      <c r="F75" s="3" t="s">
        <v>52</v>
      </c>
      <c r="G75" s="16"/>
      <c r="H75" s="16"/>
      <c r="I75" s="16"/>
      <c r="J75" s="16"/>
      <c r="K75" s="16"/>
      <c r="L75" s="16"/>
      <c r="M75" s="16"/>
      <c r="N75" s="62"/>
      <c r="O75" s="62"/>
      <c r="P75" s="62"/>
      <c r="Q75" s="62"/>
      <c r="R75" s="62"/>
      <c r="S75" s="99"/>
      <c r="T75" s="100" t="s">
        <v>130</v>
      </c>
      <c r="U75" s="100"/>
      <c r="V75" s="100"/>
      <c r="W75" s="100"/>
      <c r="X75" s="100"/>
      <c r="Y75" s="100"/>
      <c r="Z75" s="101"/>
    </row>
    <row r="76" spans="2:26" s="96" customFormat="1" ht="19.95" customHeight="1" thickBot="1" x14ac:dyDescent="0.3">
      <c r="B76" s="16"/>
      <c r="C76" s="88"/>
      <c r="D76" s="97" t="s">
        <v>53</v>
      </c>
      <c r="E76" s="98" t="s">
        <v>54</v>
      </c>
      <c r="F76" s="317">
        <f>L68</f>
        <v>0</v>
      </c>
      <c r="G76" s="16"/>
      <c r="H76" s="16"/>
      <c r="I76" s="16"/>
      <c r="J76" s="16"/>
      <c r="K76" s="16"/>
      <c r="L76" s="16"/>
      <c r="M76" s="16"/>
      <c r="N76" s="62"/>
      <c r="O76" s="62"/>
      <c r="P76" s="62"/>
      <c r="Q76" s="62"/>
      <c r="R76" s="62"/>
      <c r="S76" s="103"/>
      <c r="T76" s="104"/>
      <c r="U76" s="104"/>
      <c r="V76" s="104"/>
      <c r="W76" s="104"/>
      <c r="X76" s="105"/>
      <c r="Y76" s="106"/>
      <c r="Z76" s="107"/>
    </row>
    <row r="77" spans="2:26" s="96" customFormat="1" ht="19.95" customHeight="1" x14ac:dyDescent="0.25">
      <c r="B77" s="16"/>
      <c r="C77" s="88"/>
      <c r="D77" s="97" t="s">
        <v>55</v>
      </c>
      <c r="E77" s="102" t="s">
        <v>56</v>
      </c>
      <c r="F77" s="318">
        <f>K68</f>
        <v>0</v>
      </c>
      <c r="G77" s="16"/>
      <c r="H77" s="16"/>
      <c r="I77" s="16"/>
      <c r="J77" s="16"/>
      <c r="K77" s="16"/>
      <c r="L77" s="16"/>
      <c r="M77" s="16"/>
      <c r="N77" s="62"/>
      <c r="O77" s="62"/>
      <c r="P77" s="62"/>
      <c r="Q77" s="62"/>
      <c r="R77" s="62"/>
    </row>
    <row r="78" spans="2:26" s="96" customFormat="1" ht="19.8" customHeight="1" x14ac:dyDescent="0.25">
      <c r="B78" s="16"/>
      <c r="C78" s="88"/>
      <c r="D78" s="97" t="s">
        <v>57</v>
      </c>
      <c r="E78" s="102" t="s">
        <v>242</v>
      </c>
      <c r="F78" s="318">
        <f>F76-F77</f>
        <v>0</v>
      </c>
      <c r="G78" s="16"/>
      <c r="H78" s="16"/>
      <c r="I78" s="425" t="s">
        <v>398</v>
      </c>
      <c r="J78" s="425"/>
      <c r="K78" s="168" t="s">
        <v>390</v>
      </c>
      <c r="L78" s="16"/>
      <c r="M78" s="16"/>
      <c r="N78" s="62"/>
      <c r="O78" s="62"/>
      <c r="P78" s="62"/>
      <c r="Q78" s="62"/>
      <c r="R78" s="62"/>
    </row>
    <row r="79" spans="2:26" s="96" customFormat="1" ht="19.95" customHeight="1" x14ac:dyDescent="0.25">
      <c r="B79" s="16"/>
      <c r="C79" s="88"/>
      <c r="D79" s="97" t="s">
        <v>58</v>
      </c>
      <c r="E79" s="98" t="s">
        <v>59</v>
      </c>
      <c r="F79" s="317">
        <f>SUM(F80:F81)</f>
        <v>0</v>
      </c>
      <c r="G79" s="16"/>
      <c r="H79" s="16"/>
      <c r="I79" s="425" t="s">
        <v>399</v>
      </c>
      <c r="J79" s="425"/>
      <c r="K79" s="168" t="s">
        <v>394</v>
      </c>
      <c r="L79" s="16"/>
      <c r="M79" s="16"/>
      <c r="N79" s="62"/>
      <c r="O79" s="62"/>
      <c r="P79" s="62"/>
      <c r="Q79" s="62"/>
      <c r="R79" s="62"/>
    </row>
    <row r="80" spans="2:26" s="96" customFormat="1" ht="19.95" customHeight="1" x14ac:dyDescent="0.25">
      <c r="B80" s="16"/>
      <c r="C80" s="88"/>
      <c r="D80" s="97" t="s">
        <v>60</v>
      </c>
      <c r="E80" s="102" t="s">
        <v>61</v>
      </c>
      <c r="F80" s="319">
        <f>F90+F100</f>
        <v>0</v>
      </c>
      <c r="G80" s="16"/>
      <c r="H80" s="16"/>
      <c r="I80" s="16"/>
      <c r="J80" s="16"/>
      <c r="K80" s="16"/>
      <c r="L80" s="16"/>
      <c r="M80" s="16"/>
      <c r="N80" s="62"/>
      <c r="O80" s="62"/>
      <c r="P80" s="62"/>
      <c r="Q80" s="62"/>
      <c r="R80" s="62"/>
      <c r="S80" s="62"/>
      <c r="T80" s="62"/>
      <c r="U80" s="62"/>
      <c r="V80" s="62"/>
      <c r="W80" s="62"/>
      <c r="X80" s="62"/>
      <c r="Y80" s="62"/>
      <c r="Z80" s="62"/>
    </row>
    <row r="81" spans="2:26" s="96" customFormat="1" ht="28.2" customHeight="1" thickBot="1" x14ac:dyDescent="0.3">
      <c r="B81" s="16"/>
      <c r="C81" s="88"/>
      <c r="D81" s="97" t="s">
        <v>62</v>
      </c>
      <c r="E81" s="102" t="s">
        <v>63</v>
      </c>
      <c r="F81" s="318">
        <f>F91+F101</f>
        <v>0</v>
      </c>
      <c r="G81" s="16"/>
      <c r="H81" s="16"/>
      <c r="I81" s="16"/>
      <c r="J81" s="16"/>
      <c r="K81" s="16"/>
      <c r="L81" s="16"/>
      <c r="M81" s="16"/>
      <c r="N81" s="62"/>
      <c r="O81" s="62"/>
      <c r="P81" s="62"/>
      <c r="Q81" s="62"/>
      <c r="R81" s="62"/>
      <c r="S81" s="62"/>
      <c r="T81" s="62"/>
      <c r="U81" s="62"/>
      <c r="V81" s="62"/>
      <c r="W81" s="62"/>
      <c r="X81" s="62"/>
      <c r="Y81" s="62"/>
      <c r="Z81" s="62"/>
    </row>
    <row r="82" spans="2:26" s="96" customFormat="1" ht="19.95" customHeight="1" thickBot="1" x14ac:dyDescent="0.3">
      <c r="B82" s="16"/>
      <c r="C82" s="88"/>
      <c r="D82" s="108" t="s">
        <v>64</v>
      </c>
      <c r="E82" s="109" t="s">
        <v>65</v>
      </c>
      <c r="F82" s="320">
        <f>F92+F102</f>
        <v>0</v>
      </c>
      <c r="G82" s="321" t="str">
        <f>IF(F82=0,"",IF(AND(F82/eur&lt;=1500000,F82/eur&gt;=200001),"OK","ERROR"))</f>
        <v/>
      </c>
      <c r="H82" s="169"/>
      <c r="I82" s="110"/>
      <c r="J82" s="16"/>
      <c r="K82" s="16"/>
      <c r="L82" s="16"/>
      <c r="M82" s="16"/>
      <c r="N82" s="62"/>
      <c r="O82" s="62"/>
      <c r="P82" s="62"/>
      <c r="Q82" s="62"/>
      <c r="R82" s="62"/>
      <c r="S82" s="62"/>
      <c r="T82" s="62"/>
      <c r="U82" s="62"/>
      <c r="V82" s="62"/>
      <c r="W82" s="62"/>
      <c r="X82" s="62"/>
      <c r="Y82" s="62"/>
      <c r="Z82" s="62"/>
    </row>
    <row r="83" spans="2:26" x14ac:dyDescent="0.25">
      <c r="B83" s="8"/>
      <c r="C83" s="88"/>
      <c r="D83" s="8"/>
      <c r="E83" s="8"/>
      <c r="F83" s="8"/>
      <c r="G83" s="8"/>
      <c r="H83" s="8"/>
      <c r="I83" s="8"/>
      <c r="J83" s="8"/>
      <c r="K83" s="8"/>
      <c r="L83" s="8"/>
      <c r="M83" s="8"/>
      <c r="P83" s="62"/>
    </row>
    <row r="84" spans="2:26" ht="14.4" thickBot="1" x14ac:dyDescent="0.3">
      <c r="B84" s="8"/>
      <c r="C84" s="88"/>
      <c r="D84" s="8"/>
      <c r="E84" s="8"/>
      <c r="F84" s="8"/>
      <c r="G84" s="8"/>
      <c r="H84" s="8"/>
      <c r="I84" s="8"/>
      <c r="J84" s="8"/>
      <c r="K84" s="8"/>
      <c r="L84" s="8"/>
      <c r="M84" s="8"/>
    </row>
    <row r="85" spans="2:26" x14ac:dyDescent="0.25">
      <c r="B85" s="8"/>
      <c r="C85" s="88"/>
      <c r="D85" s="91" t="s">
        <v>50</v>
      </c>
      <c r="E85" s="92" t="s">
        <v>237</v>
      </c>
      <c r="F85" s="3" t="s">
        <v>52</v>
      </c>
      <c r="G85" s="8"/>
      <c r="H85" s="8"/>
      <c r="I85" s="90"/>
      <c r="J85" s="8"/>
      <c r="K85" s="8"/>
      <c r="L85" s="8"/>
      <c r="M85" s="8"/>
    </row>
    <row r="86" spans="2:26" ht="27.6" x14ac:dyDescent="0.25">
      <c r="B86" s="8"/>
      <c r="C86" s="88"/>
      <c r="D86" s="97" t="s">
        <v>53</v>
      </c>
      <c r="E86" s="112" t="s">
        <v>238</v>
      </c>
      <c r="F86" s="317">
        <f>SUM(F87:F88)</f>
        <v>0</v>
      </c>
      <c r="G86" s="8"/>
      <c r="H86" s="8"/>
      <c r="I86" s="8"/>
      <c r="J86" s="8"/>
      <c r="K86" s="8"/>
      <c r="L86" s="8"/>
      <c r="M86" s="8"/>
    </row>
    <row r="87" spans="2:26" x14ac:dyDescent="0.25">
      <c r="B87" s="8"/>
      <c r="C87" s="88"/>
      <c r="D87" s="97" t="s">
        <v>55</v>
      </c>
      <c r="E87" s="102" t="s">
        <v>56</v>
      </c>
      <c r="F87" s="318">
        <f>K20+K23+K52+K54+K55+K61+K67</f>
        <v>0</v>
      </c>
      <c r="G87" s="8"/>
      <c r="H87" s="8"/>
      <c r="I87" s="8"/>
      <c r="J87" s="8"/>
      <c r="K87" s="8"/>
      <c r="L87" s="8"/>
      <c r="M87" s="8"/>
    </row>
    <row r="88" spans="2:26" x14ac:dyDescent="0.25">
      <c r="B88" s="8"/>
      <c r="C88" s="88"/>
      <c r="D88" s="97" t="s">
        <v>57</v>
      </c>
      <c r="E88" s="102" t="s">
        <v>241</v>
      </c>
      <c r="F88" s="318">
        <f>H20+H23+H52+H54+H55+H61</f>
        <v>0</v>
      </c>
      <c r="G88" s="8"/>
      <c r="H88" s="8"/>
      <c r="I88" s="8"/>
      <c r="J88" s="8"/>
      <c r="K88" s="8"/>
      <c r="L88" s="8"/>
      <c r="M88" s="8"/>
    </row>
    <row r="89" spans="2:26" x14ac:dyDescent="0.25">
      <c r="B89" s="8"/>
      <c r="C89" s="88"/>
      <c r="D89" s="97" t="s">
        <v>58</v>
      </c>
      <c r="E89" s="98" t="s">
        <v>59</v>
      </c>
      <c r="F89" s="317">
        <f>SUM(F90:F91)</f>
        <v>0</v>
      </c>
      <c r="G89" s="8"/>
      <c r="H89" s="8"/>
      <c r="I89" s="8"/>
      <c r="J89" s="8"/>
      <c r="K89" s="8"/>
      <c r="L89" s="8"/>
      <c r="M89" s="8"/>
    </row>
    <row r="90" spans="2:26" x14ac:dyDescent="0.25">
      <c r="B90" s="8"/>
      <c r="C90" s="88"/>
      <c r="D90" s="97" t="s">
        <v>60</v>
      </c>
      <c r="E90" s="102" t="s">
        <v>61</v>
      </c>
      <c r="F90" s="318">
        <f>F88-F92</f>
        <v>0</v>
      </c>
      <c r="G90" s="8"/>
      <c r="H90" s="8"/>
      <c r="I90" s="8"/>
      <c r="J90" s="8"/>
      <c r="K90" s="8"/>
      <c r="L90" s="8"/>
      <c r="M90" s="8"/>
    </row>
    <row r="91" spans="2:26" ht="28.2" thickBot="1" x14ac:dyDescent="0.3">
      <c r="B91" s="8"/>
      <c r="C91" s="88"/>
      <c r="D91" s="97" t="s">
        <v>62</v>
      </c>
      <c r="E91" s="102" t="s">
        <v>63</v>
      </c>
      <c r="F91" s="318">
        <f>F87</f>
        <v>0</v>
      </c>
      <c r="G91" s="8"/>
      <c r="H91" s="8"/>
      <c r="I91" s="8"/>
      <c r="J91" s="8"/>
      <c r="K91" s="8"/>
      <c r="L91" s="8"/>
      <c r="M91" s="8"/>
    </row>
    <row r="92" spans="2:26" ht="21.6" customHeight="1" thickBot="1" x14ac:dyDescent="0.3">
      <c r="B92" s="8"/>
      <c r="C92" s="88"/>
      <c r="D92" s="108" t="s">
        <v>64</v>
      </c>
      <c r="E92" s="109" t="s">
        <v>65</v>
      </c>
      <c r="F92" s="113"/>
      <c r="G92" s="321" t="str">
        <f>IF(F92=0,"",IF(F92&lt;=F88*VLOOKUP(K79&amp;K78,Foaie1!C11:D22,2,FALSE),"OK","ERROR"))</f>
        <v/>
      </c>
      <c r="H92" s="8"/>
      <c r="I92" s="8"/>
      <c r="J92" s="8"/>
      <c r="K92" s="8"/>
      <c r="L92" s="8"/>
      <c r="M92" s="8"/>
    </row>
    <row r="93" spans="2:26" x14ac:dyDescent="0.25">
      <c r="B93" s="8"/>
      <c r="C93" s="88"/>
      <c r="D93" s="8"/>
      <c r="E93" s="8"/>
      <c r="F93" s="8"/>
      <c r="G93" s="8"/>
      <c r="H93" s="8"/>
      <c r="I93" s="8"/>
      <c r="J93" s="8"/>
      <c r="K93" s="8"/>
      <c r="L93" s="8"/>
      <c r="M93" s="8"/>
    </row>
    <row r="94" spans="2:26" ht="14.4" thickBot="1" x14ac:dyDescent="0.3">
      <c r="B94" s="8"/>
      <c r="C94" s="88"/>
      <c r="D94" s="8"/>
      <c r="E94" s="8"/>
      <c r="F94" s="8"/>
      <c r="G94" s="8"/>
      <c r="H94" s="8"/>
      <c r="I94" s="8"/>
      <c r="J94" s="8"/>
      <c r="K94" s="8"/>
      <c r="L94" s="8"/>
      <c r="M94" s="8"/>
    </row>
    <row r="95" spans="2:26" x14ac:dyDescent="0.25">
      <c r="B95" s="8"/>
      <c r="C95" s="88"/>
      <c r="D95" s="91" t="s">
        <v>50</v>
      </c>
      <c r="E95" s="92" t="s">
        <v>239</v>
      </c>
      <c r="F95" s="3" t="s">
        <v>52</v>
      </c>
      <c r="G95" s="8"/>
      <c r="H95" s="8"/>
      <c r="I95" s="8"/>
      <c r="J95" s="8"/>
      <c r="K95" s="8"/>
      <c r="L95" s="8"/>
      <c r="M95" s="8"/>
    </row>
    <row r="96" spans="2:26" x14ac:dyDescent="0.25">
      <c r="B96" s="8"/>
      <c r="C96" s="88"/>
      <c r="D96" s="97" t="s">
        <v>53</v>
      </c>
      <c r="E96" s="112" t="s">
        <v>240</v>
      </c>
      <c r="F96" s="317">
        <f>SUM(F97:F98)</f>
        <v>0</v>
      </c>
      <c r="G96" s="8"/>
      <c r="H96" s="8"/>
      <c r="I96" s="8"/>
      <c r="J96" s="8"/>
      <c r="K96" s="8"/>
      <c r="L96" s="8"/>
      <c r="M96" s="8"/>
    </row>
    <row r="97" spans="2:13" ht="14.4" thickBot="1" x14ac:dyDescent="0.3">
      <c r="B97" s="8"/>
      <c r="C97" s="88"/>
      <c r="D97" s="97" t="s">
        <v>55</v>
      </c>
      <c r="E97" s="102" t="s">
        <v>56</v>
      </c>
      <c r="F97" s="318">
        <f>K43+K56+K57+K58+K59+K60+K62</f>
        <v>0</v>
      </c>
      <c r="G97" s="8"/>
      <c r="H97" s="8"/>
      <c r="I97" s="8"/>
      <c r="J97" s="8"/>
      <c r="K97" s="8"/>
      <c r="L97" s="8"/>
      <c r="M97" s="8"/>
    </row>
    <row r="98" spans="2:13" ht="16.8" customHeight="1" thickBot="1" x14ac:dyDescent="0.3">
      <c r="B98" s="8"/>
      <c r="C98" s="88"/>
      <c r="D98" s="97" t="s">
        <v>57</v>
      </c>
      <c r="E98" s="102" t="s">
        <v>242</v>
      </c>
      <c r="F98" s="318">
        <f>H43+H57+H58+H59+H60+H62</f>
        <v>0</v>
      </c>
      <c r="G98" s="321" t="str">
        <f>IF(F98=0,"",IF(F98&lt;=20%*F78,"OK","ERROR"))</f>
        <v/>
      </c>
      <c r="H98" s="8"/>
      <c r="I98" s="170"/>
      <c r="J98" s="8"/>
      <c r="K98" s="8"/>
      <c r="L98" s="8"/>
      <c r="M98" s="8"/>
    </row>
    <row r="99" spans="2:13" x14ac:dyDescent="0.25">
      <c r="B99" s="8"/>
      <c r="C99" s="88"/>
      <c r="D99" s="97" t="s">
        <v>58</v>
      </c>
      <c r="E99" s="98" t="s">
        <v>59</v>
      </c>
      <c r="F99" s="317">
        <f>SUM(F100:F101)</f>
        <v>0</v>
      </c>
      <c r="G99" s="8"/>
      <c r="H99" s="8"/>
      <c r="I99" s="8"/>
      <c r="J99" s="8"/>
      <c r="K99" s="8"/>
      <c r="L99" s="8"/>
      <c r="M99" s="8"/>
    </row>
    <row r="100" spans="2:13" x14ac:dyDescent="0.25">
      <c r="B100" s="8"/>
      <c r="C100" s="88"/>
      <c r="D100" s="97" t="s">
        <v>60</v>
      </c>
      <c r="E100" s="102" t="s">
        <v>61</v>
      </c>
      <c r="F100" s="318">
        <f>F98-F102</f>
        <v>0</v>
      </c>
      <c r="G100" s="8"/>
      <c r="H100" s="8"/>
      <c r="I100" s="8"/>
      <c r="J100" s="8"/>
      <c r="K100" s="8"/>
      <c r="L100" s="8"/>
      <c r="M100" s="8"/>
    </row>
    <row r="101" spans="2:13" ht="28.2" thickBot="1" x14ac:dyDescent="0.3">
      <c r="B101" s="8"/>
      <c r="C101" s="88"/>
      <c r="D101" s="97" t="s">
        <v>62</v>
      </c>
      <c r="E101" s="102" t="s">
        <v>63</v>
      </c>
      <c r="F101" s="318">
        <f>F97</f>
        <v>0</v>
      </c>
      <c r="G101" s="8"/>
      <c r="H101" s="8"/>
      <c r="I101" s="8"/>
      <c r="J101" s="8"/>
      <c r="K101" s="8"/>
      <c r="L101" s="8"/>
      <c r="M101" s="8"/>
    </row>
    <row r="102" spans="2:13" ht="20.399999999999999" customHeight="1" thickBot="1" x14ac:dyDescent="0.3">
      <c r="B102" s="8"/>
      <c r="C102" s="88"/>
      <c r="D102" s="108" t="s">
        <v>64</v>
      </c>
      <c r="E102" s="109" t="s">
        <v>65</v>
      </c>
      <c r="F102" s="113"/>
      <c r="G102" s="321" t="str">
        <f>IF(F102=0,"",IF(F102/eur&lt;=200000,"OK","ERROR"))</f>
        <v/>
      </c>
      <c r="H102" s="8"/>
      <c r="I102" s="8"/>
      <c r="J102" s="8"/>
      <c r="K102" s="8"/>
      <c r="L102" s="8"/>
      <c r="M102" s="8"/>
    </row>
    <row r="103" spans="2:13" x14ac:dyDescent="0.25">
      <c r="B103" s="8"/>
      <c r="C103" s="8"/>
      <c r="D103" s="8"/>
      <c r="E103" s="8"/>
      <c r="F103" s="8"/>
      <c r="G103" s="8"/>
      <c r="H103" s="8"/>
      <c r="I103" s="8"/>
      <c r="J103" s="8"/>
      <c r="K103" s="8"/>
      <c r="L103" s="8"/>
      <c r="M103" s="8"/>
    </row>
    <row r="104" spans="2:13" x14ac:dyDescent="0.25">
      <c r="B104" s="8"/>
      <c r="C104" s="8"/>
      <c r="D104" s="8"/>
      <c r="E104" s="8"/>
      <c r="F104" s="8"/>
      <c r="G104" s="8"/>
      <c r="H104" s="8"/>
      <c r="I104" s="8"/>
      <c r="J104" s="8"/>
      <c r="K104" s="8"/>
      <c r="L104" s="8"/>
      <c r="M104" s="8"/>
    </row>
    <row r="109" spans="2:13" x14ac:dyDescent="0.25">
      <c r="L109" s="228"/>
    </row>
  </sheetData>
  <sheetProtection algorithmName="SHA-512" hashValue="cfRDbjUjupP76/CtZvFTNbuJG9CKKzOGw84b/nIHWh++k7AT7XK40JFX6p5utYLOHtMBQ0jYHTGyii7lQ/Lzew==" saltValue="oF6p7uILrZ7zBkbSFfXIYw==" spinCount="100000" sheet="1" objects="1" scenarios="1" formatCells="0" formatColumns="0" formatRows="0" insertColumns="0" insertRows="0"/>
  <mergeCells count="24">
    <mergeCell ref="P13:P14"/>
    <mergeCell ref="T13:Y14"/>
    <mergeCell ref="L13:L14"/>
    <mergeCell ref="E15:L15"/>
    <mergeCell ref="E21:L21"/>
    <mergeCell ref="K13:K14"/>
    <mergeCell ref="U21:Y21"/>
    <mergeCell ref="C13:C14"/>
    <mergeCell ref="E13:E14"/>
    <mergeCell ref="F13:G13"/>
    <mergeCell ref="H13:H14"/>
    <mergeCell ref="I13:J13"/>
    <mergeCell ref="D13:D14"/>
    <mergeCell ref="C70:L70"/>
    <mergeCell ref="I78:J78"/>
    <mergeCell ref="I79:J79"/>
    <mergeCell ref="T24:Y24"/>
    <mergeCell ref="T64:Y64"/>
    <mergeCell ref="T53:Y53"/>
    <mergeCell ref="E64:L64"/>
    <mergeCell ref="E24:L24"/>
    <mergeCell ref="E44:L44"/>
    <mergeCell ref="E53:L53"/>
    <mergeCell ref="C72:L72"/>
  </mergeCells>
  <conditionalFormatting sqref="G92">
    <cfRule type="cellIs" dxfId="8" priority="3" operator="equal">
      <formula>"OK"</formula>
    </cfRule>
    <cfRule type="cellIs" dxfId="7" priority="4" operator="equal">
      <formula>"ERROR"</formula>
    </cfRule>
  </conditionalFormatting>
  <conditionalFormatting sqref="G98">
    <cfRule type="cellIs" dxfId="6" priority="1" operator="equal">
      <formula>"OK"</formula>
    </cfRule>
    <cfRule type="cellIs" dxfId="5" priority="2" operator="equal">
      <formula>"ERROR"</formula>
    </cfRule>
  </conditionalFormatting>
  <conditionalFormatting sqref="G102">
    <cfRule type="cellIs" dxfId="4" priority="5" operator="equal">
      <formula>"OK"</formula>
    </cfRule>
  </conditionalFormatting>
  <conditionalFormatting sqref="P16:P70 G82 G102">
    <cfRule type="cellIs" dxfId="3" priority="13" operator="equal">
      <formula>"ERROR"</formula>
    </cfRule>
  </conditionalFormatting>
  <conditionalFormatting sqref="P16:P70 G82">
    <cfRule type="cellIs" dxfId="2" priority="6" operator="equal">
      <formula>"OK"</formula>
    </cfRule>
  </conditionalFormatting>
  <conditionalFormatting sqref="Y16:Y20 Y22:Y23 Y25:Y52 Y54:Y63 Y65:Y70 Y76">
    <cfRule type="cellIs" dxfId="1" priority="10" operator="equal">
      <formula>"error"</formula>
    </cfRule>
  </conditionalFormatting>
  <pageMargins left="0.31496062992125984" right="0.31496062992125984" top="0.35433070866141736" bottom="0.35433070866141736" header="0.31496062992125984" footer="0.31496062992125984"/>
  <pageSetup scale="47" orientation="landscape" r:id="rId1"/>
  <extLst>
    <ext xmlns:x14="http://schemas.microsoft.com/office/spreadsheetml/2009/9/main" uri="{CCE6A557-97BC-4b89-ADB6-D9C93CAAB3DF}">
      <x14:dataValidations xmlns:xm="http://schemas.microsoft.com/office/excel/2006/main" count="2">
        <x14:dataValidation type="list" allowBlank="1" showInputMessage="1" showErrorMessage="1" xr:uid="{E0A0F74C-1846-401C-AC1A-F6E3E4743056}">
          <x14:formula1>
            <xm:f>Foaie1!$D$3:$E$3</xm:f>
          </x14:formula1>
          <xm:sqref>K78</xm:sqref>
        </x14:dataValidation>
        <x14:dataValidation type="list" allowBlank="1" showInputMessage="1" showErrorMessage="1" xr:uid="{39AF81E3-DBB8-48BF-817F-9A88215DC65B}">
          <x14:formula1>
            <xm:f>Foaie1!$C$4:$C$9</xm:f>
          </x14:formula1>
          <xm:sqref>K79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X145"/>
  <sheetViews>
    <sheetView zoomScaleNormal="100" workbookViewId="0">
      <pane xSplit="2" ySplit="15" topLeftCell="C16" activePane="bottomRight" state="frozen"/>
      <selection pane="topRight" activeCell="C1" sqref="C1"/>
      <selection pane="bottomLeft" activeCell="A14" sqref="A14"/>
      <selection pane="bottomRight" activeCell="G117" sqref="G117"/>
    </sheetView>
  </sheetViews>
  <sheetFormatPr defaultRowHeight="13.8" outlineLevelRow="2" x14ac:dyDescent="0.25"/>
  <cols>
    <col min="1" max="1" width="5.6640625" style="9" customWidth="1"/>
    <col min="2" max="3" width="5.21875" style="9" customWidth="1"/>
    <col min="4" max="4" width="53.21875" style="9" customWidth="1"/>
    <col min="5" max="5" width="6.88671875" style="61" customWidth="1"/>
    <col min="6" max="6" width="4.88671875" style="9" customWidth="1"/>
    <col min="7" max="7" width="11.44140625" style="61" customWidth="1"/>
    <col min="8" max="8" width="3.88671875" style="9" customWidth="1"/>
    <col min="9" max="9" width="12.44140625" style="9" customWidth="1"/>
    <col min="10" max="10" width="11.6640625" style="9" customWidth="1"/>
    <col min="11" max="12" width="11.109375" style="9" bestFit="1" customWidth="1"/>
    <col min="13" max="13" width="12.33203125" style="9" customWidth="1"/>
    <col min="14" max="14" width="11.109375" style="9" bestFit="1" customWidth="1"/>
    <col min="15" max="18" width="11" style="9" bestFit="1" customWidth="1"/>
    <col min="19" max="19" width="11.88671875" style="9" customWidth="1"/>
    <col min="20" max="23" width="11" style="9" bestFit="1" customWidth="1"/>
    <col min="24" max="24" width="4.88671875" style="9" customWidth="1"/>
    <col min="25" max="16384" width="8.88671875" style="9"/>
  </cols>
  <sheetData>
    <row r="3" spans="2:24" x14ac:dyDescent="0.25">
      <c r="B3" s="8"/>
      <c r="C3" s="8"/>
      <c r="D3" s="8"/>
      <c r="E3" s="19"/>
      <c r="F3" s="8"/>
      <c r="G3" s="19"/>
      <c r="H3" s="8"/>
      <c r="I3" s="8"/>
      <c r="J3" s="8"/>
      <c r="K3" s="8"/>
      <c r="L3" s="8"/>
      <c r="M3" s="8"/>
      <c r="N3" s="8"/>
      <c r="O3" s="8"/>
      <c r="P3" s="8"/>
      <c r="Q3" s="8"/>
      <c r="R3" s="8"/>
      <c r="S3" s="8"/>
      <c r="T3" s="8"/>
      <c r="U3" s="8"/>
      <c r="V3" s="8"/>
      <c r="W3" s="8"/>
      <c r="X3" s="8"/>
    </row>
    <row r="4" spans="2:24" ht="14.4" thickBot="1" x14ac:dyDescent="0.3">
      <c r="B4" s="8"/>
      <c r="C4" s="8"/>
      <c r="D4" s="8"/>
      <c r="E4" s="19"/>
      <c r="F4" s="8"/>
      <c r="G4" s="19"/>
      <c r="H4" s="8"/>
      <c r="I4" s="8"/>
      <c r="J4" s="8"/>
      <c r="K4" s="8"/>
      <c r="L4" s="8"/>
      <c r="M4" s="8"/>
      <c r="N4" s="8"/>
      <c r="O4" s="8"/>
      <c r="P4" s="8"/>
      <c r="Q4" s="8"/>
      <c r="R4" s="8"/>
      <c r="S4" s="8"/>
      <c r="T4" s="8"/>
      <c r="U4" s="8"/>
      <c r="V4" s="8"/>
      <c r="W4" s="8"/>
      <c r="X4" s="8"/>
    </row>
    <row r="5" spans="2:24" x14ac:dyDescent="0.25">
      <c r="B5" s="8"/>
      <c r="C5" s="8"/>
      <c r="D5" s="10" t="str">
        <f>'4-Buget cerere'!C4</f>
        <v>PROGRAMUL REGIONAL NORD-VEST 2021-2027</v>
      </c>
      <c r="E5" s="163"/>
      <c r="F5" s="63"/>
      <c r="G5" s="153"/>
      <c r="H5" s="154"/>
      <c r="I5" s="155"/>
      <c r="J5" s="8"/>
      <c r="K5" s="8"/>
      <c r="L5" s="8"/>
      <c r="M5" s="8"/>
      <c r="N5" s="8"/>
      <c r="O5" s="8"/>
      <c r="P5" s="8"/>
      <c r="Q5" s="8"/>
      <c r="R5" s="8"/>
      <c r="S5" s="8"/>
      <c r="T5" s="8"/>
      <c r="U5" s="8"/>
      <c r="V5" s="8"/>
      <c r="W5" s="8"/>
      <c r="X5" s="8"/>
    </row>
    <row r="6" spans="2:24" ht="13.8" customHeight="1" x14ac:dyDescent="0.25">
      <c r="B6" s="8"/>
      <c r="C6" s="8"/>
      <c r="D6" s="383" t="str">
        <f>'4-Buget cerere'!C5</f>
        <v>Obiectiv specific: RSO1.3 Intensificarea creșterii durabile și a competitivității IMM-urilor și crearea de locuri de muncă în cadrul IMM-urilor, inclusiv prin investiții productive</v>
      </c>
      <c r="E6" s="384"/>
      <c r="F6" s="384"/>
      <c r="G6" s="384"/>
      <c r="H6" s="384"/>
      <c r="I6" s="385"/>
      <c r="J6" s="162"/>
      <c r="K6" s="8"/>
      <c r="L6" s="8"/>
      <c r="M6" s="8"/>
      <c r="N6" s="8"/>
      <c r="O6" s="8"/>
      <c r="P6" s="8"/>
      <c r="Q6" s="8"/>
      <c r="R6" s="8"/>
      <c r="S6" s="8"/>
      <c r="T6" s="8"/>
      <c r="U6" s="8"/>
      <c r="V6" s="8"/>
      <c r="W6" s="8"/>
      <c r="X6" s="8"/>
    </row>
    <row r="7" spans="2:24" x14ac:dyDescent="0.25">
      <c r="B7" s="8"/>
      <c r="C7" s="8"/>
      <c r="D7" s="383"/>
      <c r="E7" s="384"/>
      <c r="F7" s="384"/>
      <c r="G7" s="384"/>
      <c r="H7" s="384"/>
      <c r="I7" s="385"/>
      <c r="J7" s="162"/>
      <c r="K7" s="8"/>
      <c r="L7" s="8"/>
      <c r="M7" s="8"/>
      <c r="N7" s="8"/>
      <c r="O7" s="8"/>
      <c r="P7" s="8"/>
      <c r="Q7" s="8"/>
      <c r="R7" s="8"/>
      <c r="S7" s="8"/>
      <c r="T7" s="8"/>
      <c r="U7" s="8"/>
      <c r="V7" s="8"/>
      <c r="W7" s="8"/>
      <c r="X7" s="8"/>
    </row>
    <row r="8" spans="2:24" x14ac:dyDescent="0.25">
      <c r="B8" s="8"/>
      <c r="C8" s="8"/>
      <c r="D8" s="161" t="str">
        <f>'4-Buget cerere'!C6</f>
        <v>Actiune: a) Creșterea competitivității IMM-urilor</v>
      </c>
      <c r="E8" s="162"/>
      <c r="F8" s="162"/>
      <c r="G8" s="162"/>
      <c r="H8" s="162"/>
      <c r="I8" s="164"/>
      <c r="J8" s="162"/>
      <c r="K8" s="8"/>
      <c r="L8" s="8"/>
      <c r="M8" s="8"/>
      <c r="N8" s="8"/>
      <c r="O8" s="8"/>
      <c r="P8" s="8"/>
      <c r="Q8" s="8"/>
      <c r="R8" s="8"/>
      <c r="S8" s="8"/>
      <c r="T8" s="8"/>
      <c r="U8" s="8"/>
      <c r="V8" s="8"/>
      <c r="W8" s="8"/>
      <c r="X8" s="8"/>
    </row>
    <row r="9" spans="2:24" ht="14.4" thickBot="1" x14ac:dyDescent="0.3">
      <c r="B9" s="8"/>
      <c r="C9" s="8"/>
      <c r="D9" s="14" t="str">
        <f>'4-Buget cerere'!C7</f>
        <v>Apel de proiecte nr. PRNV/2023/131.C/1</v>
      </c>
      <c r="E9" s="106"/>
      <c r="F9" s="64"/>
      <c r="G9" s="157"/>
      <c r="H9" s="158"/>
      <c r="I9" s="159"/>
      <c r="J9" s="8"/>
      <c r="K9" s="8"/>
      <c r="L9" s="8"/>
      <c r="M9" s="8"/>
      <c r="N9" s="8"/>
      <c r="O9" s="8"/>
      <c r="P9" s="8"/>
      <c r="Q9" s="8"/>
      <c r="R9" s="8"/>
      <c r="S9" s="8"/>
      <c r="T9" s="8"/>
      <c r="U9" s="8"/>
      <c r="V9" s="8"/>
      <c r="W9" s="8"/>
      <c r="X9" s="8"/>
    </row>
    <row r="10" spans="2:24" s="271" customFormat="1" x14ac:dyDescent="0.25">
      <c r="B10" s="211"/>
      <c r="C10" s="211"/>
      <c r="D10" s="217"/>
      <c r="E10" s="341"/>
      <c r="F10" s="217"/>
      <c r="G10" s="342"/>
      <c r="H10" s="211"/>
      <c r="I10" s="211"/>
      <c r="J10" s="211"/>
      <c r="K10" s="343">
        <f>'1-Inputuri'!L9</f>
        <v>0</v>
      </c>
      <c r="L10" s="343">
        <f>'1-Inputuri'!M9</f>
        <v>0</v>
      </c>
      <c r="M10" s="343">
        <f>'1-Inputuri'!N9</f>
        <v>0</v>
      </c>
      <c r="N10" s="343">
        <f>'1-Inputuri'!O9</f>
        <v>1</v>
      </c>
      <c r="O10" s="343">
        <f>'1-Inputuri'!P9</f>
        <v>2</v>
      </c>
      <c r="P10" s="343">
        <f>'1-Inputuri'!Q9</f>
        <v>3</v>
      </c>
      <c r="Q10" s="343">
        <f>'1-Inputuri'!R9</f>
        <v>4</v>
      </c>
      <c r="R10" s="343">
        <f>'1-Inputuri'!S9</f>
        <v>5</v>
      </c>
      <c r="S10" s="343">
        <f>'1-Inputuri'!T9</f>
        <v>6</v>
      </c>
      <c r="T10" s="343">
        <f>'1-Inputuri'!U9</f>
        <v>7</v>
      </c>
      <c r="U10" s="343">
        <f>'1-Inputuri'!V9</f>
        <v>8</v>
      </c>
      <c r="V10" s="343">
        <f>'1-Inputuri'!W9</f>
        <v>9</v>
      </c>
      <c r="W10" s="343">
        <f>'1-Inputuri'!X9</f>
        <v>10</v>
      </c>
      <c r="X10" s="211"/>
    </row>
    <row r="11" spans="2:24" s="271" customFormat="1" ht="21.6" customHeight="1" x14ac:dyDescent="0.25">
      <c r="B11" s="211"/>
      <c r="C11" s="211"/>
      <c r="D11" s="344" t="s">
        <v>95</v>
      </c>
      <c r="E11" s="339"/>
      <c r="F11" s="345"/>
      <c r="G11" s="345"/>
      <c r="H11" s="346"/>
      <c r="I11" s="340" t="s">
        <v>224</v>
      </c>
      <c r="J11" s="340" t="s">
        <v>225</v>
      </c>
      <c r="K11" s="284">
        <f>'1-Inputuri'!L10</f>
        <v>2024</v>
      </c>
      <c r="L11" s="284">
        <f>'1-Inputuri'!M10</f>
        <v>2025</v>
      </c>
      <c r="M11" s="284">
        <f>'1-Inputuri'!N10</f>
        <v>2026</v>
      </c>
      <c r="N11" s="284">
        <f>'1-Inputuri'!O10</f>
        <v>2027</v>
      </c>
      <c r="O11" s="284">
        <f>'1-Inputuri'!P10</f>
        <v>2028</v>
      </c>
      <c r="P11" s="284">
        <f>'1-Inputuri'!Q10</f>
        <v>2029</v>
      </c>
      <c r="Q11" s="284">
        <f>'1-Inputuri'!R10</f>
        <v>2030</v>
      </c>
      <c r="R11" s="284">
        <f>'1-Inputuri'!S10</f>
        <v>2031</v>
      </c>
      <c r="S11" s="284">
        <f>'1-Inputuri'!T10</f>
        <v>2032</v>
      </c>
      <c r="T11" s="284">
        <f>'1-Inputuri'!U10</f>
        <v>2033</v>
      </c>
      <c r="U11" s="284">
        <f>'1-Inputuri'!V10</f>
        <v>2034</v>
      </c>
      <c r="V11" s="284">
        <f>'1-Inputuri'!W10</f>
        <v>2035</v>
      </c>
      <c r="W11" s="284">
        <f>'1-Inputuri'!X10</f>
        <v>2036</v>
      </c>
      <c r="X11" s="211"/>
    </row>
    <row r="12" spans="2:24" s="271" customFormat="1" ht="15.6" hidden="1" x14ac:dyDescent="0.25">
      <c r="B12" s="211"/>
      <c r="C12" s="211"/>
      <c r="D12" s="285"/>
      <c r="E12" s="347"/>
      <c r="F12" s="286"/>
      <c r="G12" s="284"/>
      <c r="H12" s="287"/>
      <c r="I12" s="287"/>
      <c r="J12" s="287"/>
      <c r="K12" s="288">
        <f>DATE(K11,12,31)</f>
        <v>45657</v>
      </c>
      <c r="L12" s="288">
        <f t="shared" ref="L12:W12" si="0">DATE(L11,12,31)</f>
        <v>46022</v>
      </c>
      <c r="M12" s="288">
        <f t="shared" si="0"/>
        <v>46387</v>
      </c>
      <c r="N12" s="288">
        <f t="shared" si="0"/>
        <v>46752</v>
      </c>
      <c r="O12" s="288">
        <f t="shared" si="0"/>
        <v>47118</v>
      </c>
      <c r="P12" s="288">
        <f t="shared" si="0"/>
        <v>47483</v>
      </c>
      <c r="Q12" s="288">
        <f t="shared" si="0"/>
        <v>47848</v>
      </c>
      <c r="R12" s="288">
        <f t="shared" si="0"/>
        <v>48213</v>
      </c>
      <c r="S12" s="288">
        <f t="shared" si="0"/>
        <v>48579</v>
      </c>
      <c r="T12" s="288">
        <f t="shared" si="0"/>
        <v>48944</v>
      </c>
      <c r="U12" s="288">
        <f t="shared" si="0"/>
        <v>49309</v>
      </c>
      <c r="V12" s="288">
        <f t="shared" si="0"/>
        <v>49674</v>
      </c>
      <c r="W12" s="288">
        <f t="shared" si="0"/>
        <v>50040</v>
      </c>
      <c r="X12" s="211"/>
    </row>
    <row r="13" spans="2:24" s="271" customFormat="1" ht="15.6" hidden="1" x14ac:dyDescent="0.25">
      <c r="B13" s="211"/>
      <c r="C13" s="211"/>
      <c r="D13" s="285"/>
      <c r="E13" s="347"/>
      <c r="F13" s="286"/>
      <c r="G13" s="284"/>
      <c r="H13" s="287"/>
      <c r="I13" s="287"/>
      <c r="J13" s="287"/>
      <c r="K13" s="289" t="e">
        <f>DATEDIF(#REF!,K12,"M")</f>
        <v>#REF!</v>
      </c>
      <c r="L13" s="289">
        <f>DATEDIF(K12,L12,"M")</f>
        <v>12</v>
      </c>
      <c r="M13" s="289">
        <f t="shared" ref="M13:W13" si="1">DATEDIF(L12,M12,"M")</f>
        <v>12</v>
      </c>
      <c r="N13" s="289">
        <f t="shared" si="1"/>
        <v>12</v>
      </c>
      <c r="O13" s="289">
        <f t="shared" si="1"/>
        <v>12</v>
      </c>
      <c r="P13" s="289">
        <f t="shared" si="1"/>
        <v>12</v>
      </c>
      <c r="Q13" s="289">
        <f t="shared" si="1"/>
        <v>12</v>
      </c>
      <c r="R13" s="289">
        <f t="shared" si="1"/>
        <v>12</v>
      </c>
      <c r="S13" s="289">
        <f t="shared" si="1"/>
        <v>12</v>
      </c>
      <c r="T13" s="289">
        <f t="shared" si="1"/>
        <v>12</v>
      </c>
      <c r="U13" s="289">
        <f t="shared" si="1"/>
        <v>12</v>
      </c>
      <c r="V13" s="289">
        <f t="shared" si="1"/>
        <v>12</v>
      </c>
      <c r="W13" s="289">
        <f t="shared" si="1"/>
        <v>12</v>
      </c>
      <c r="X13" s="211"/>
    </row>
    <row r="14" spans="2:24" s="271" customFormat="1" ht="22.8" customHeight="1" x14ac:dyDescent="0.25">
      <c r="B14" s="211"/>
      <c r="C14" s="211"/>
      <c r="D14" s="344" t="s">
        <v>96</v>
      </c>
      <c r="E14" s="339"/>
      <c r="F14" s="345"/>
      <c r="G14" s="345"/>
      <c r="H14" s="346"/>
      <c r="I14" s="290" t="s">
        <v>226</v>
      </c>
      <c r="J14" s="290" t="s">
        <v>226</v>
      </c>
      <c r="K14" s="290" t="str">
        <f>'1-Inputuri'!L13</f>
        <v>Implementare</v>
      </c>
      <c r="L14" s="290" t="str">
        <f>'1-Inputuri'!M13</f>
        <v>Implementare</v>
      </c>
      <c r="M14" s="290" t="str">
        <f>'1-Inputuri'!N13</f>
        <v>Implementare</v>
      </c>
      <c r="N14" s="290" t="str">
        <f>'1-Inputuri'!O13</f>
        <v>Operare</v>
      </c>
      <c r="O14" s="290" t="str">
        <f>'1-Inputuri'!P13</f>
        <v>Operare</v>
      </c>
      <c r="P14" s="290" t="str">
        <f>'1-Inputuri'!Q13</f>
        <v>Operare</v>
      </c>
      <c r="Q14" s="290" t="str">
        <f>'1-Inputuri'!R13</f>
        <v>Operare</v>
      </c>
      <c r="R14" s="290" t="str">
        <f>'1-Inputuri'!S13</f>
        <v>Operare</v>
      </c>
      <c r="S14" s="290" t="str">
        <f>'1-Inputuri'!T13</f>
        <v>Operare</v>
      </c>
      <c r="T14" s="290" t="str">
        <f>'1-Inputuri'!U13</f>
        <v>Operare</v>
      </c>
      <c r="U14" s="290" t="str">
        <f>'1-Inputuri'!V13</f>
        <v>Operare</v>
      </c>
      <c r="V14" s="290" t="str">
        <f>'1-Inputuri'!W13</f>
        <v>Operare</v>
      </c>
      <c r="W14" s="290" t="str">
        <f>'1-Inputuri'!X13</f>
        <v>Operare</v>
      </c>
      <c r="X14" s="211"/>
    </row>
    <row r="15" spans="2:24" ht="22.8" customHeight="1" x14ac:dyDescent="0.25">
      <c r="B15" s="8"/>
      <c r="C15" s="8"/>
      <c r="D15" s="8"/>
      <c r="E15" s="19"/>
      <c r="F15" s="8"/>
      <c r="G15" s="8"/>
      <c r="H15" s="8"/>
      <c r="I15" s="8"/>
      <c r="J15" s="8"/>
      <c r="K15" s="8"/>
      <c r="L15" s="8"/>
      <c r="M15" s="8"/>
      <c r="N15" s="8"/>
      <c r="O15" s="8"/>
      <c r="P15" s="8"/>
      <c r="Q15" s="8"/>
      <c r="R15" s="8"/>
      <c r="S15" s="8"/>
      <c r="T15" s="8"/>
      <c r="U15" s="8"/>
      <c r="V15" s="8"/>
      <c r="W15" s="8"/>
      <c r="X15" s="8"/>
    </row>
    <row r="16" spans="2:24" ht="22.8" customHeight="1" x14ac:dyDescent="0.25">
      <c r="G16" s="9"/>
    </row>
    <row r="17" spans="2:24" x14ac:dyDescent="0.25">
      <c r="B17" s="8"/>
      <c r="C17" s="8"/>
      <c r="D17" s="8"/>
      <c r="E17" s="19"/>
      <c r="F17" s="8"/>
      <c r="G17" s="20"/>
      <c r="H17" s="17"/>
      <c r="I17" s="17"/>
      <c r="J17" s="17"/>
      <c r="K17" s="17"/>
      <c r="L17" s="17"/>
      <c r="M17" s="17"/>
      <c r="N17" s="17"/>
      <c r="O17" s="17"/>
      <c r="P17" s="17"/>
      <c r="Q17" s="17"/>
      <c r="R17" s="17"/>
      <c r="S17" s="17"/>
      <c r="T17" s="17"/>
      <c r="U17" s="17"/>
      <c r="V17" s="8"/>
      <c r="W17" s="8"/>
      <c r="X17" s="8"/>
    </row>
    <row r="18" spans="2:24" s="25" customFormat="1" ht="27" customHeight="1" x14ac:dyDescent="0.3">
      <c r="B18" s="21"/>
      <c r="C18" s="21"/>
      <c r="D18" s="22" t="s">
        <v>227</v>
      </c>
      <c r="E18" s="115"/>
      <c r="F18" s="116"/>
      <c r="G18" s="115"/>
      <c r="H18" s="23"/>
      <c r="I18" s="23"/>
      <c r="J18" s="23"/>
      <c r="K18" s="23"/>
      <c r="L18" s="23"/>
      <c r="M18" s="23"/>
      <c r="N18" s="23"/>
      <c r="O18" s="23"/>
      <c r="P18" s="23"/>
      <c r="Q18" s="23"/>
      <c r="R18" s="23"/>
      <c r="S18" s="23"/>
      <c r="T18" s="23"/>
      <c r="U18" s="23"/>
      <c r="V18" s="23"/>
      <c r="W18" s="23"/>
      <c r="X18" s="21"/>
    </row>
    <row r="19" spans="2:24" x14ac:dyDescent="0.25">
      <c r="B19" s="8"/>
      <c r="C19" s="8"/>
      <c r="D19" s="8"/>
      <c r="E19" s="19"/>
      <c r="F19" s="8"/>
      <c r="G19" s="19"/>
      <c r="H19" s="8"/>
      <c r="I19" s="8"/>
      <c r="J19" s="8"/>
      <c r="K19" s="8"/>
      <c r="L19" s="8"/>
      <c r="M19" s="8"/>
      <c r="N19" s="8"/>
      <c r="O19" s="8"/>
      <c r="P19" s="8"/>
      <c r="Q19" s="8"/>
      <c r="R19" s="8"/>
      <c r="S19" s="8"/>
      <c r="T19" s="8"/>
      <c r="U19" s="8"/>
      <c r="V19" s="8"/>
      <c r="W19" s="8"/>
      <c r="X19" s="8"/>
    </row>
    <row r="20" spans="2:24" outlineLevel="1" x14ac:dyDescent="0.25">
      <c r="B20" s="8"/>
      <c r="C20" s="8"/>
      <c r="D20" s="34" t="s">
        <v>115</v>
      </c>
      <c r="E20" s="40" t="s">
        <v>182</v>
      </c>
      <c r="F20" s="8"/>
      <c r="G20" s="41" t="s">
        <v>114</v>
      </c>
      <c r="H20" s="8"/>
      <c r="I20" s="8"/>
      <c r="J20" s="8"/>
      <c r="K20" s="8"/>
      <c r="L20" s="8"/>
      <c r="M20" s="8"/>
      <c r="N20" s="8"/>
      <c r="O20" s="8"/>
      <c r="P20" s="8"/>
      <c r="Q20" s="8"/>
      <c r="R20" s="8"/>
      <c r="S20" s="8"/>
      <c r="T20" s="8"/>
      <c r="U20" s="8"/>
      <c r="V20" s="8"/>
      <c r="W20" s="8"/>
      <c r="X20" s="8"/>
    </row>
    <row r="21" spans="2:24" ht="13.2" customHeight="1" outlineLevel="1" x14ac:dyDescent="0.25">
      <c r="B21" s="8"/>
      <c r="C21" s="8"/>
      <c r="D21" s="18"/>
      <c r="E21" s="19"/>
      <c r="F21" s="8"/>
      <c r="G21" s="19"/>
      <c r="H21" s="8"/>
      <c r="I21" s="8"/>
      <c r="J21" s="8"/>
      <c r="K21" s="8"/>
      <c r="L21" s="8"/>
      <c r="M21" s="8"/>
      <c r="N21" s="8"/>
      <c r="O21" s="8"/>
      <c r="P21" s="8"/>
      <c r="Q21" s="8"/>
      <c r="R21" s="8"/>
      <c r="S21" s="8"/>
      <c r="T21" s="8"/>
      <c r="U21" s="8"/>
      <c r="V21" s="8"/>
      <c r="W21" s="8"/>
      <c r="X21" s="8"/>
    </row>
    <row r="22" spans="2:24" outlineLevel="1" x14ac:dyDescent="0.25">
      <c r="B22" s="8"/>
      <c r="C22" s="117">
        <v>1</v>
      </c>
      <c r="D22" s="118" t="s">
        <v>133</v>
      </c>
      <c r="E22" s="43"/>
      <c r="F22" s="8"/>
      <c r="G22" s="50" t="s">
        <v>102</v>
      </c>
      <c r="H22" s="8"/>
      <c r="I22" s="295">
        <f>I23+I24-I25+I26</f>
        <v>0</v>
      </c>
      <c r="J22" s="295">
        <f t="shared" ref="J22:U22" si="2">J23+J24-J25+J26</f>
        <v>0</v>
      </c>
      <c r="K22" s="295">
        <f t="shared" si="2"/>
        <v>0</v>
      </c>
      <c r="L22" s="295">
        <f t="shared" si="2"/>
        <v>0</v>
      </c>
      <c r="M22" s="295">
        <f t="shared" si="2"/>
        <v>0</v>
      </c>
      <c r="N22" s="295">
        <f t="shared" si="2"/>
        <v>0</v>
      </c>
      <c r="O22" s="295">
        <f t="shared" si="2"/>
        <v>0</v>
      </c>
      <c r="P22" s="295">
        <f t="shared" si="2"/>
        <v>0</v>
      </c>
      <c r="Q22" s="295">
        <f t="shared" si="2"/>
        <v>0</v>
      </c>
      <c r="R22" s="295">
        <f t="shared" si="2"/>
        <v>0</v>
      </c>
      <c r="S22" s="295">
        <f t="shared" si="2"/>
        <v>0</v>
      </c>
      <c r="T22" s="295">
        <f t="shared" si="2"/>
        <v>0</v>
      </c>
      <c r="U22" s="295">
        <f t="shared" si="2"/>
        <v>0</v>
      </c>
      <c r="V22" s="295">
        <f t="shared" ref="V22" si="3">V23+V24-V25+V26</f>
        <v>0</v>
      </c>
      <c r="W22" s="295">
        <f t="shared" ref="W22" si="4">W23+W24-W25+W26</f>
        <v>0</v>
      </c>
      <c r="X22" s="8"/>
    </row>
    <row r="23" spans="2:24" outlineLevel="1" x14ac:dyDescent="0.25">
      <c r="B23" s="8"/>
      <c r="C23" s="117"/>
      <c r="D23" s="119" t="s">
        <v>177</v>
      </c>
      <c r="E23" s="43" t="s">
        <v>183</v>
      </c>
      <c r="F23" s="8"/>
      <c r="G23" s="37" t="s">
        <v>102</v>
      </c>
      <c r="H23" s="8"/>
      <c r="I23" s="348">
        <f>'2-Bilant_Solicitant'!G135</f>
        <v>0</v>
      </c>
      <c r="J23" s="348">
        <f>'2-Bilant_Solicitant'!H135</f>
        <v>0</v>
      </c>
      <c r="K23" s="38"/>
      <c r="L23" s="38"/>
      <c r="M23" s="38"/>
      <c r="N23" s="38"/>
      <c r="O23" s="38"/>
      <c r="P23" s="38"/>
      <c r="Q23" s="38"/>
      <c r="R23" s="38"/>
      <c r="S23" s="38"/>
      <c r="T23" s="38"/>
      <c r="U23" s="38"/>
      <c r="V23" s="38"/>
      <c r="W23" s="38"/>
      <c r="X23" s="8"/>
    </row>
    <row r="24" spans="2:24" ht="15.6" customHeight="1" outlineLevel="1" x14ac:dyDescent="0.25">
      <c r="B24" s="8"/>
      <c r="C24" s="117"/>
      <c r="D24" s="119" t="s">
        <v>178</v>
      </c>
      <c r="E24" s="43" t="s">
        <v>183</v>
      </c>
      <c r="F24" s="8"/>
      <c r="G24" s="37" t="s">
        <v>102</v>
      </c>
      <c r="H24" s="8"/>
      <c r="I24" s="348">
        <f>'2-Bilant_Solicitant'!G136</f>
        <v>0</v>
      </c>
      <c r="J24" s="348">
        <f>'2-Bilant_Solicitant'!H136</f>
        <v>0</v>
      </c>
      <c r="K24" s="38"/>
      <c r="L24" s="38"/>
      <c r="M24" s="38"/>
      <c r="N24" s="38"/>
      <c r="O24" s="38"/>
      <c r="P24" s="38"/>
      <c r="Q24" s="38"/>
      <c r="R24" s="38"/>
      <c r="S24" s="38"/>
      <c r="T24" s="38"/>
      <c r="U24" s="38"/>
      <c r="V24" s="38"/>
      <c r="W24" s="38"/>
      <c r="X24" s="8"/>
    </row>
    <row r="25" spans="2:24" ht="15.6" customHeight="1" outlineLevel="1" x14ac:dyDescent="0.25">
      <c r="B25" s="8"/>
      <c r="C25" s="117"/>
      <c r="D25" s="119" t="s">
        <v>179</v>
      </c>
      <c r="E25" s="43" t="s">
        <v>184</v>
      </c>
      <c r="F25" s="8"/>
      <c r="G25" s="37" t="s">
        <v>102</v>
      </c>
      <c r="H25" s="8"/>
      <c r="I25" s="348">
        <f>'2-Bilant_Solicitant'!G137</f>
        <v>0</v>
      </c>
      <c r="J25" s="348">
        <f>'2-Bilant_Solicitant'!H137</f>
        <v>0</v>
      </c>
      <c r="K25" s="38"/>
      <c r="L25" s="38"/>
      <c r="M25" s="38"/>
      <c r="N25" s="38"/>
      <c r="O25" s="38"/>
      <c r="P25" s="38"/>
      <c r="Q25" s="38"/>
      <c r="R25" s="38"/>
      <c r="S25" s="38"/>
      <c r="T25" s="38"/>
      <c r="U25" s="38"/>
      <c r="V25" s="38"/>
      <c r="W25" s="38"/>
      <c r="X25" s="8"/>
    </row>
    <row r="26" spans="2:24" ht="15.6" customHeight="1" outlineLevel="1" x14ac:dyDescent="0.25">
      <c r="B26" s="8"/>
      <c r="C26" s="117"/>
      <c r="D26" s="119" t="s">
        <v>180</v>
      </c>
      <c r="E26" s="43" t="s">
        <v>183</v>
      </c>
      <c r="F26" s="8"/>
      <c r="G26" s="37" t="s">
        <v>102</v>
      </c>
      <c r="H26" s="8"/>
      <c r="I26" s="348">
        <f>'2-Bilant_Solicitant'!G138</f>
        <v>0</v>
      </c>
      <c r="J26" s="348">
        <f>'2-Bilant_Solicitant'!H138</f>
        <v>0</v>
      </c>
      <c r="K26" s="38"/>
      <c r="L26" s="38"/>
      <c r="M26" s="38"/>
      <c r="N26" s="38"/>
      <c r="O26" s="38"/>
      <c r="P26" s="38"/>
      <c r="Q26" s="38"/>
      <c r="R26" s="38"/>
      <c r="S26" s="38"/>
      <c r="T26" s="38"/>
      <c r="U26" s="38"/>
      <c r="V26" s="38"/>
      <c r="W26" s="38"/>
      <c r="X26" s="8"/>
    </row>
    <row r="27" spans="2:24" ht="15.6" customHeight="1" outlineLevel="1" x14ac:dyDescent="0.25">
      <c r="B27" s="8"/>
      <c r="C27" s="207">
        <v>2</v>
      </c>
      <c r="D27" s="206" t="s">
        <v>181</v>
      </c>
      <c r="E27" s="43" t="s">
        <v>567</v>
      </c>
      <c r="F27" s="8"/>
      <c r="G27" s="37" t="s">
        <v>102</v>
      </c>
      <c r="H27" s="8"/>
      <c r="I27" s="348">
        <f>'2-Bilant_Solicitant'!G139</f>
        <v>0</v>
      </c>
      <c r="J27" s="348">
        <f>'2-Bilant_Solicitant'!H139</f>
        <v>0</v>
      </c>
      <c r="K27" s="38"/>
      <c r="L27" s="38"/>
      <c r="M27" s="38"/>
      <c r="N27" s="38"/>
      <c r="O27" s="38"/>
      <c r="P27" s="38"/>
      <c r="Q27" s="38"/>
      <c r="R27" s="38"/>
      <c r="S27" s="38"/>
      <c r="T27" s="38"/>
      <c r="U27" s="38"/>
      <c r="V27" s="38"/>
      <c r="W27" s="38"/>
      <c r="X27" s="8"/>
    </row>
    <row r="28" spans="2:24" ht="15.6" customHeight="1" outlineLevel="1" x14ac:dyDescent="0.25">
      <c r="B28" s="8"/>
      <c r="C28" s="117">
        <v>3</v>
      </c>
      <c r="D28" s="120" t="s">
        <v>185</v>
      </c>
      <c r="E28" s="43" t="s">
        <v>183</v>
      </c>
      <c r="F28" s="8"/>
      <c r="G28" s="37" t="s">
        <v>102</v>
      </c>
      <c r="H28" s="8"/>
      <c r="I28" s="348">
        <f>'2-Bilant_Solicitant'!G140</f>
        <v>0</v>
      </c>
      <c r="J28" s="348">
        <f>'2-Bilant_Solicitant'!H140</f>
        <v>0</v>
      </c>
      <c r="K28" s="38"/>
      <c r="L28" s="38"/>
      <c r="M28" s="38"/>
      <c r="N28" s="38"/>
      <c r="O28" s="38"/>
      <c r="P28" s="38"/>
      <c r="Q28" s="38"/>
      <c r="R28" s="38"/>
      <c r="S28" s="38"/>
      <c r="T28" s="38"/>
      <c r="U28" s="38"/>
      <c r="V28" s="38"/>
      <c r="W28" s="38"/>
      <c r="X28" s="8"/>
    </row>
    <row r="29" spans="2:24" ht="15.6" customHeight="1" outlineLevel="1" x14ac:dyDescent="0.25">
      <c r="B29" s="8"/>
      <c r="C29" s="117">
        <v>4</v>
      </c>
      <c r="D29" s="120" t="s">
        <v>186</v>
      </c>
      <c r="E29" s="43" t="s">
        <v>183</v>
      </c>
      <c r="F29" s="8"/>
      <c r="G29" s="37" t="s">
        <v>102</v>
      </c>
      <c r="H29" s="8"/>
      <c r="I29" s="348">
        <f>'2-Bilant_Solicitant'!G141</f>
        <v>0</v>
      </c>
      <c r="J29" s="348">
        <f>'2-Bilant_Solicitant'!H141</f>
        <v>0</v>
      </c>
      <c r="K29" s="38"/>
      <c r="L29" s="38"/>
      <c r="M29" s="38"/>
      <c r="N29" s="38"/>
      <c r="O29" s="38"/>
      <c r="P29" s="38"/>
      <c r="Q29" s="38"/>
      <c r="R29" s="38"/>
      <c r="S29" s="38"/>
      <c r="T29" s="38"/>
      <c r="U29" s="38"/>
      <c r="V29" s="38"/>
      <c r="W29" s="38"/>
      <c r="X29" s="8"/>
    </row>
    <row r="30" spans="2:24" ht="15.6" customHeight="1" outlineLevel="1" x14ac:dyDescent="0.25">
      <c r="B30" s="8"/>
      <c r="C30" s="117">
        <v>5</v>
      </c>
      <c r="D30" s="120" t="s">
        <v>231</v>
      </c>
      <c r="E30" s="43" t="s">
        <v>183</v>
      </c>
      <c r="F30" s="8"/>
      <c r="G30" s="37" t="s">
        <v>102</v>
      </c>
      <c r="H30" s="8"/>
      <c r="I30" s="348">
        <f>'2-Bilant_Solicitant'!G142</f>
        <v>0</v>
      </c>
      <c r="J30" s="348">
        <f>'2-Bilant_Solicitant'!H142</f>
        <v>0</v>
      </c>
      <c r="K30" s="38"/>
      <c r="L30" s="38"/>
      <c r="M30" s="38"/>
      <c r="N30" s="38"/>
      <c r="O30" s="38"/>
      <c r="P30" s="38"/>
      <c r="Q30" s="38"/>
      <c r="R30" s="38"/>
      <c r="S30" s="38"/>
      <c r="T30" s="38"/>
      <c r="U30" s="38"/>
      <c r="V30" s="38"/>
      <c r="W30" s="38"/>
      <c r="X30" s="8"/>
    </row>
    <row r="31" spans="2:24" ht="15.6" customHeight="1" outlineLevel="1" x14ac:dyDescent="0.25">
      <c r="B31" s="8"/>
      <c r="C31" s="117">
        <v>6</v>
      </c>
      <c r="D31" s="120" t="s">
        <v>232</v>
      </c>
      <c r="E31" s="43" t="s">
        <v>183</v>
      </c>
      <c r="F31" s="8"/>
      <c r="G31" s="37" t="s">
        <v>102</v>
      </c>
      <c r="H31" s="8"/>
      <c r="I31" s="348">
        <f>'2-Bilant_Solicitant'!G143</f>
        <v>0</v>
      </c>
      <c r="J31" s="348">
        <f>'2-Bilant_Solicitant'!H143</f>
        <v>0</v>
      </c>
      <c r="K31" s="295">
        <f>K93</f>
        <v>0</v>
      </c>
      <c r="L31" s="295">
        <f t="shared" ref="L31:W31" si="5">L93</f>
        <v>0</v>
      </c>
      <c r="M31" s="295">
        <f t="shared" si="5"/>
        <v>0</v>
      </c>
      <c r="N31" s="295">
        <f t="shared" si="5"/>
        <v>0</v>
      </c>
      <c r="O31" s="295">
        <f t="shared" si="5"/>
        <v>0</v>
      </c>
      <c r="P31" s="295">
        <f t="shared" si="5"/>
        <v>0</v>
      </c>
      <c r="Q31" s="295">
        <f t="shared" si="5"/>
        <v>0</v>
      </c>
      <c r="R31" s="295">
        <f t="shared" si="5"/>
        <v>0</v>
      </c>
      <c r="S31" s="295">
        <f t="shared" si="5"/>
        <v>0</v>
      </c>
      <c r="T31" s="295">
        <f t="shared" si="5"/>
        <v>0</v>
      </c>
      <c r="U31" s="295">
        <f t="shared" si="5"/>
        <v>0</v>
      </c>
      <c r="V31" s="295">
        <f t="shared" si="5"/>
        <v>0</v>
      </c>
      <c r="W31" s="295">
        <f t="shared" si="5"/>
        <v>0</v>
      </c>
      <c r="X31" s="8"/>
    </row>
    <row r="32" spans="2:24" ht="15.6" customHeight="1" outlineLevel="1" x14ac:dyDescent="0.25">
      <c r="B32" s="8"/>
      <c r="C32" s="117">
        <v>7</v>
      </c>
      <c r="D32" s="120" t="s">
        <v>188</v>
      </c>
      <c r="E32" s="43" t="s">
        <v>183</v>
      </c>
      <c r="F32" s="8"/>
      <c r="G32" s="37" t="s">
        <v>102</v>
      </c>
      <c r="H32" s="8"/>
      <c r="I32" s="295">
        <f>'2-Bilant_Solicitant'!G144</f>
        <v>0</v>
      </c>
      <c r="J32" s="295">
        <f>'2-Bilant_Solicitant'!H144</f>
        <v>0</v>
      </c>
      <c r="K32" s="38">
        <f>K33</f>
        <v>0</v>
      </c>
      <c r="L32" s="38">
        <f t="shared" ref="L32:W32" si="6">L33</f>
        <v>0</v>
      </c>
      <c r="M32" s="38">
        <f t="shared" si="6"/>
        <v>0</v>
      </c>
      <c r="N32" s="38">
        <f t="shared" si="6"/>
        <v>0</v>
      </c>
      <c r="O32" s="38">
        <f t="shared" si="6"/>
        <v>0</v>
      </c>
      <c r="P32" s="38">
        <f t="shared" si="6"/>
        <v>0</v>
      </c>
      <c r="Q32" s="38">
        <f t="shared" si="6"/>
        <v>0</v>
      </c>
      <c r="R32" s="38">
        <f t="shared" si="6"/>
        <v>0</v>
      </c>
      <c r="S32" s="38">
        <f t="shared" si="6"/>
        <v>0</v>
      </c>
      <c r="T32" s="38">
        <f t="shared" si="6"/>
        <v>0</v>
      </c>
      <c r="U32" s="38">
        <f t="shared" si="6"/>
        <v>0</v>
      </c>
      <c r="V32" s="38">
        <f t="shared" si="6"/>
        <v>0</v>
      </c>
      <c r="W32" s="38">
        <f t="shared" si="6"/>
        <v>0</v>
      </c>
      <c r="X32" s="8"/>
    </row>
    <row r="33" spans="2:24" ht="15.6" customHeight="1" outlineLevel="1" x14ac:dyDescent="0.25">
      <c r="B33" s="8"/>
      <c r="C33" s="117"/>
      <c r="D33" s="208" t="s">
        <v>187</v>
      </c>
      <c r="E33" s="43" t="s">
        <v>183</v>
      </c>
      <c r="F33" s="8"/>
      <c r="G33" s="37" t="s">
        <v>102</v>
      </c>
      <c r="H33" s="8"/>
      <c r="I33" s="348"/>
      <c r="J33" s="348"/>
      <c r="K33" s="348">
        <f>IF(ISERROR(('1-Inputuri'!L81+'1-Inputuri'!L118)*'4-Buget cerere'!$F$92/'4-Buget cerere'!$F$86),0,('1-Inputuri'!L81+'1-Inputuri'!L118)*'4-Buget cerere'!$F$92/'4-Buget cerere'!$F$86)</f>
        <v>0</v>
      </c>
      <c r="L33" s="348">
        <f>IF(ISERROR(('1-Inputuri'!M81+'1-Inputuri'!M118)*'4-Buget cerere'!$F$92/'4-Buget cerere'!$F$86),0,('1-Inputuri'!M81+'1-Inputuri'!M118)*'4-Buget cerere'!$F$92/'4-Buget cerere'!$F$86)</f>
        <v>0</v>
      </c>
      <c r="M33" s="348">
        <f>IF(ISERROR(('1-Inputuri'!N81+'1-Inputuri'!N118)*'4-Buget cerere'!$F$92/'4-Buget cerere'!$F$86),0,('1-Inputuri'!N81+'1-Inputuri'!N118)*'4-Buget cerere'!$F$92/'4-Buget cerere'!$F$86)</f>
        <v>0</v>
      </c>
      <c r="N33" s="348">
        <f>IF(ISERROR(('1-Inputuri'!O81+'1-Inputuri'!O118)*'4-Buget cerere'!$F$92/'4-Buget cerere'!$F$86),0,('1-Inputuri'!O81+'1-Inputuri'!O118)*'4-Buget cerere'!$F$92/'4-Buget cerere'!$F$86)</f>
        <v>0</v>
      </c>
      <c r="O33" s="348">
        <f>IF(ISERROR(('1-Inputuri'!P81+'1-Inputuri'!P118)*'4-Buget cerere'!$F$92/'4-Buget cerere'!$F$86),0,('1-Inputuri'!P81+'1-Inputuri'!P118)*'4-Buget cerere'!$F$92/'4-Buget cerere'!$F$86)</f>
        <v>0</v>
      </c>
      <c r="P33" s="348">
        <f>IF(ISERROR(('1-Inputuri'!Q81+'1-Inputuri'!Q118)*'4-Buget cerere'!$F$92/'4-Buget cerere'!$F$86),0,('1-Inputuri'!Q81+'1-Inputuri'!Q118)*'4-Buget cerere'!$F$92/'4-Buget cerere'!$F$86)</f>
        <v>0</v>
      </c>
      <c r="Q33" s="348">
        <f>IF(ISERROR(('1-Inputuri'!R81+'1-Inputuri'!R118)*'4-Buget cerere'!$F$92/'4-Buget cerere'!$F$86),0,('1-Inputuri'!R81+'1-Inputuri'!R118)*'4-Buget cerere'!$F$92/'4-Buget cerere'!$F$86)</f>
        <v>0</v>
      </c>
      <c r="R33" s="348">
        <f>IF(ISERROR(('1-Inputuri'!S81+'1-Inputuri'!S118)*'4-Buget cerere'!$F$92/'4-Buget cerere'!$F$86),0,('1-Inputuri'!S81+'1-Inputuri'!S118)*'4-Buget cerere'!$F$92/'4-Buget cerere'!$F$86)</f>
        <v>0</v>
      </c>
      <c r="S33" s="348">
        <f>IF(ISERROR(('1-Inputuri'!T81+'1-Inputuri'!T118)*'4-Buget cerere'!$F$92/'4-Buget cerere'!$F$86),0,('1-Inputuri'!T81+'1-Inputuri'!T118)*'4-Buget cerere'!$F$92/'4-Buget cerere'!$F$86)</f>
        <v>0</v>
      </c>
      <c r="T33" s="348">
        <f>IF(ISERROR(('1-Inputuri'!U81+'1-Inputuri'!U118)*'4-Buget cerere'!$F$92/'4-Buget cerere'!$F$86),0,('1-Inputuri'!U81+'1-Inputuri'!U118)*'4-Buget cerere'!$F$92/'4-Buget cerere'!$F$86)</f>
        <v>0</v>
      </c>
      <c r="U33" s="348">
        <f>IF(ISERROR(('1-Inputuri'!V81+'1-Inputuri'!V118)*'4-Buget cerere'!$F$92/'4-Buget cerere'!$F$86),0,('1-Inputuri'!V81+'1-Inputuri'!V118)*'4-Buget cerere'!$F$92/'4-Buget cerere'!$F$86)</f>
        <v>0</v>
      </c>
      <c r="V33" s="348">
        <f>IF(ISERROR(('1-Inputuri'!W81+'1-Inputuri'!W118)*'4-Buget cerere'!$F$92/'4-Buget cerere'!$F$86),0,('1-Inputuri'!W81+'1-Inputuri'!W118)*'4-Buget cerere'!$F$92/'4-Buget cerere'!$F$86)</f>
        <v>0</v>
      </c>
      <c r="W33" s="348">
        <f>IF(ISERROR(('1-Inputuri'!X81+'1-Inputuri'!X118)*'4-Buget cerere'!$F$92/'4-Buget cerere'!$F$86),0,('1-Inputuri'!X81+'1-Inputuri'!X118)*'4-Buget cerere'!$F$92/'4-Buget cerere'!$F$86)</f>
        <v>0</v>
      </c>
      <c r="X33" s="8"/>
    </row>
    <row r="34" spans="2:24" outlineLevel="2" x14ac:dyDescent="0.25">
      <c r="B34" s="8"/>
      <c r="C34" s="117"/>
      <c r="D34" s="453" t="s">
        <v>189</v>
      </c>
      <c r="E34" s="454"/>
      <c r="F34" s="8"/>
      <c r="G34" s="37" t="s">
        <v>102</v>
      </c>
      <c r="H34" s="8"/>
      <c r="I34" s="229">
        <f>I22+I27+I28+I29+I30+I31+I32</f>
        <v>0</v>
      </c>
      <c r="J34" s="229">
        <f t="shared" ref="J34:W34" si="7">J22+J27+J28+J29+J30+J31+J32</f>
        <v>0</v>
      </c>
      <c r="K34" s="229">
        <f t="shared" si="7"/>
        <v>0</v>
      </c>
      <c r="L34" s="229">
        <f t="shared" si="7"/>
        <v>0</v>
      </c>
      <c r="M34" s="229">
        <f t="shared" si="7"/>
        <v>0</v>
      </c>
      <c r="N34" s="229">
        <f t="shared" si="7"/>
        <v>0</v>
      </c>
      <c r="O34" s="229">
        <f t="shared" si="7"/>
        <v>0</v>
      </c>
      <c r="P34" s="229">
        <f t="shared" si="7"/>
        <v>0</v>
      </c>
      <c r="Q34" s="229">
        <f t="shared" si="7"/>
        <v>0</v>
      </c>
      <c r="R34" s="229">
        <f t="shared" si="7"/>
        <v>0</v>
      </c>
      <c r="S34" s="229">
        <f t="shared" si="7"/>
        <v>0</v>
      </c>
      <c r="T34" s="229">
        <f t="shared" si="7"/>
        <v>0</v>
      </c>
      <c r="U34" s="229">
        <f t="shared" si="7"/>
        <v>0</v>
      </c>
      <c r="V34" s="229">
        <f t="shared" si="7"/>
        <v>0</v>
      </c>
      <c r="W34" s="229">
        <f t="shared" si="7"/>
        <v>0</v>
      </c>
      <c r="X34" s="8"/>
    </row>
    <row r="35" spans="2:24" outlineLevel="2" x14ac:dyDescent="0.25">
      <c r="B35" s="8"/>
      <c r="C35" s="117">
        <v>8</v>
      </c>
      <c r="D35" s="120" t="s">
        <v>190</v>
      </c>
      <c r="E35" s="43" t="s">
        <v>184</v>
      </c>
      <c r="F35" s="8"/>
      <c r="G35" s="37" t="s">
        <v>102</v>
      </c>
      <c r="H35" s="8"/>
      <c r="I35" s="295">
        <f>'2-Bilant_Solicitant'!G146</f>
        <v>0</v>
      </c>
      <c r="J35" s="295">
        <f>'2-Bilant_Solicitant'!H146</f>
        <v>0</v>
      </c>
      <c r="K35" s="38"/>
      <c r="L35" s="38"/>
      <c r="M35" s="38"/>
      <c r="N35" s="38"/>
      <c r="O35" s="38"/>
      <c r="P35" s="38"/>
      <c r="Q35" s="38"/>
      <c r="R35" s="38"/>
      <c r="S35" s="38"/>
      <c r="T35" s="38"/>
      <c r="U35" s="38"/>
      <c r="V35" s="38"/>
      <c r="W35" s="38"/>
      <c r="X35" s="8"/>
    </row>
    <row r="36" spans="2:24" outlineLevel="2" x14ac:dyDescent="0.25">
      <c r="B36" s="8"/>
      <c r="C36" s="117"/>
      <c r="D36" s="120" t="s">
        <v>191</v>
      </c>
      <c r="E36" s="43" t="s">
        <v>184</v>
      </c>
      <c r="F36" s="8"/>
      <c r="G36" s="37" t="s">
        <v>102</v>
      </c>
      <c r="H36" s="8"/>
      <c r="I36" s="295">
        <f>'2-Bilant_Solicitant'!G147</f>
        <v>0</v>
      </c>
      <c r="J36" s="295">
        <f>'2-Bilant_Solicitant'!H147</f>
        <v>0</v>
      </c>
      <c r="K36" s="38"/>
      <c r="L36" s="38"/>
      <c r="M36" s="38"/>
      <c r="N36" s="38"/>
      <c r="O36" s="38"/>
      <c r="P36" s="38"/>
      <c r="Q36" s="38"/>
      <c r="R36" s="38"/>
      <c r="S36" s="38"/>
      <c r="T36" s="38"/>
      <c r="U36" s="38"/>
      <c r="V36" s="38"/>
      <c r="W36" s="38"/>
      <c r="X36" s="8"/>
    </row>
    <row r="37" spans="2:24" outlineLevel="2" x14ac:dyDescent="0.25">
      <c r="B37" s="8"/>
      <c r="C37" s="117"/>
      <c r="D37" s="120" t="s">
        <v>192</v>
      </c>
      <c r="E37" s="43" t="s">
        <v>184</v>
      </c>
      <c r="F37" s="8"/>
      <c r="G37" s="37" t="s">
        <v>102</v>
      </c>
      <c r="H37" s="8"/>
      <c r="I37" s="295">
        <f>'2-Bilant_Solicitant'!G148</f>
        <v>0</v>
      </c>
      <c r="J37" s="295">
        <f>'2-Bilant_Solicitant'!H148</f>
        <v>0</v>
      </c>
      <c r="K37" s="38"/>
      <c r="L37" s="38"/>
      <c r="M37" s="38"/>
      <c r="N37" s="38"/>
      <c r="O37" s="38"/>
      <c r="P37" s="38"/>
      <c r="Q37" s="38"/>
      <c r="R37" s="38"/>
      <c r="S37" s="38"/>
      <c r="T37" s="38"/>
      <c r="U37" s="38"/>
      <c r="V37" s="38"/>
      <c r="W37" s="38"/>
      <c r="X37" s="8"/>
    </row>
    <row r="38" spans="2:24" outlineLevel="2" x14ac:dyDescent="0.25">
      <c r="B38" s="8"/>
      <c r="C38" s="117"/>
      <c r="D38" s="120" t="s">
        <v>193</v>
      </c>
      <c r="E38" s="43" t="s">
        <v>184</v>
      </c>
      <c r="F38" s="8"/>
      <c r="G38" s="37" t="s">
        <v>102</v>
      </c>
      <c r="H38" s="8"/>
      <c r="I38" s="295">
        <f>'2-Bilant_Solicitant'!G149</f>
        <v>0</v>
      </c>
      <c r="J38" s="295">
        <f>'2-Bilant_Solicitant'!H149</f>
        <v>0</v>
      </c>
      <c r="K38" s="38"/>
      <c r="L38" s="38"/>
      <c r="M38" s="38"/>
      <c r="N38" s="38"/>
      <c r="O38" s="38"/>
      <c r="P38" s="38"/>
      <c r="Q38" s="38"/>
      <c r="R38" s="38"/>
      <c r="S38" s="38"/>
      <c r="T38" s="38"/>
      <c r="U38" s="38"/>
      <c r="V38" s="38"/>
      <c r="W38" s="38"/>
      <c r="X38" s="8"/>
    </row>
    <row r="39" spans="2:24" outlineLevel="2" x14ac:dyDescent="0.25">
      <c r="B39" s="8"/>
      <c r="C39" s="117"/>
      <c r="D39" s="120" t="s">
        <v>194</v>
      </c>
      <c r="E39" s="43" t="s">
        <v>183</v>
      </c>
      <c r="F39" s="8"/>
      <c r="G39" s="37" t="s">
        <v>102</v>
      </c>
      <c r="H39" s="8"/>
      <c r="I39" s="295">
        <f>'2-Bilant_Solicitant'!G150</f>
        <v>0</v>
      </c>
      <c r="J39" s="295">
        <f>'2-Bilant_Solicitant'!H150</f>
        <v>0</v>
      </c>
      <c r="K39" s="38"/>
      <c r="L39" s="38"/>
      <c r="M39" s="38"/>
      <c r="N39" s="38"/>
      <c r="O39" s="38"/>
      <c r="P39" s="38"/>
      <c r="Q39" s="38"/>
      <c r="R39" s="38"/>
      <c r="S39" s="38"/>
      <c r="T39" s="38"/>
      <c r="U39" s="38"/>
      <c r="V39" s="38"/>
      <c r="W39" s="38"/>
      <c r="X39" s="8"/>
    </row>
    <row r="40" spans="2:24" outlineLevel="2" x14ac:dyDescent="0.25">
      <c r="B40" s="8"/>
      <c r="C40" s="117">
        <v>9</v>
      </c>
      <c r="D40" s="120" t="s">
        <v>195</v>
      </c>
      <c r="E40" s="43" t="s">
        <v>184</v>
      </c>
      <c r="F40" s="8"/>
      <c r="G40" s="37" t="s">
        <v>102</v>
      </c>
      <c r="H40" s="8"/>
      <c r="I40" s="295">
        <f>'2-Bilant_Solicitant'!G151</f>
        <v>0</v>
      </c>
      <c r="J40" s="295">
        <f>'2-Bilant_Solicitant'!H151</f>
        <v>0</v>
      </c>
      <c r="K40" s="38"/>
      <c r="L40" s="38"/>
      <c r="M40" s="38"/>
      <c r="N40" s="38"/>
      <c r="O40" s="38"/>
      <c r="P40" s="38"/>
      <c r="Q40" s="38"/>
      <c r="R40" s="38"/>
      <c r="S40" s="38"/>
      <c r="T40" s="38"/>
      <c r="U40" s="38"/>
      <c r="V40" s="38"/>
      <c r="W40" s="38"/>
      <c r="X40" s="8"/>
    </row>
    <row r="41" spans="2:24" outlineLevel="2" x14ac:dyDescent="0.25">
      <c r="B41" s="8"/>
      <c r="C41" s="173"/>
      <c r="D41" s="174" t="s">
        <v>406</v>
      </c>
      <c r="E41" s="175"/>
      <c r="F41" s="176"/>
      <c r="G41" s="177" t="s">
        <v>407</v>
      </c>
      <c r="H41" s="176"/>
      <c r="I41" s="178"/>
      <c r="J41" s="178"/>
      <c r="K41" s="178"/>
      <c r="L41" s="178"/>
      <c r="M41" s="178"/>
      <c r="N41" s="178"/>
      <c r="O41" s="178"/>
      <c r="P41" s="178"/>
      <c r="Q41" s="178"/>
      <c r="R41" s="178"/>
      <c r="S41" s="178"/>
      <c r="T41" s="178"/>
      <c r="U41" s="178"/>
      <c r="V41" s="178"/>
      <c r="W41" s="178"/>
      <c r="X41" s="8"/>
    </row>
    <row r="42" spans="2:24" outlineLevel="2" x14ac:dyDescent="0.25">
      <c r="B42" s="8"/>
      <c r="C42" s="117">
        <v>10</v>
      </c>
      <c r="D42" s="120" t="s">
        <v>196</v>
      </c>
      <c r="E42" s="43" t="s">
        <v>184</v>
      </c>
      <c r="F42" s="8"/>
      <c r="G42" s="37" t="s">
        <v>102</v>
      </c>
      <c r="H42" s="8"/>
      <c r="I42" s="295">
        <f>I43-I44</f>
        <v>0</v>
      </c>
      <c r="J42" s="295">
        <f t="shared" ref="J42:W42" si="8">J43-J44</f>
        <v>0</v>
      </c>
      <c r="K42" s="295">
        <f t="shared" si="8"/>
        <v>0</v>
      </c>
      <c r="L42" s="295">
        <f t="shared" si="8"/>
        <v>0</v>
      </c>
      <c r="M42" s="295">
        <f t="shared" si="8"/>
        <v>0</v>
      </c>
      <c r="N42" s="295">
        <f t="shared" si="8"/>
        <v>0</v>
      </c>
      <c r="O42" s="295">
        <f t="shared" si="8"/>
        <v>0</v>
      </c>
      <c r="P42" s="295">
        <f t="shared" si="8"/>
        <v>0</v>
      </c>
      <c r="Q42" s="295">
        <f t="shared" si="8"/>
        <v>0</v>
      </c>
      <c r="R42" s="295">
        <f t="shared" si="8"/>
        <v>0</v>
      </c>
      <c r="S42" s="295">
        <f t="shared" si="8"/>
        <v>0</v>
      </c>
      <c r="T42" s="295">
        <f t="shared" si="8"/>
        <v>0</v>
      </c>
      <c r="U42" s="295">
        <f t="shared" si="8"/>
        <v>0</v>
      </c>
      <c r="V42" s="295">
        <f t="shared" si="8"/>
        <v>0</v>
      </c>
      <c r="W42" s="295">
        <f t="shared" si="8"/>
        <v>0</v>
      </c>
      <c r="X42" s="8"/>
    </row>
    <row r="43" spans="2:24" outlineLevel="2" x14ac:dyDescent="0.25">
      <c r="B43" s="8"/>
      <c r="C43" s="117"/>
      <c r="D43" s="120" t="s">
        <v>197</v>
      </c>
      <c r="E43" s="43" t="s">
        <v>184</v>
      </c>
      <c r="F43" s="8"/>
      <c r="G43" s="37" t="s">
        <v>102</v>
      </c>
      <c r="H43" s="8"/>
      <c r="I43" s="295">
        <f>'2-Bilant_Solicitant'!G155</f>
        <v>0</v>
      </c>
      <c r="J43" s="295">
        <f>'2-Bilant_Solicitant'!H155</f>
        <v>0</v>
      </c>
      <c r="K43" s="295">
        <f>'1-Inputuri'!L81+'1-Inputuri'!L83+'1-Inputuri'!L118+'1-Inputuri'!L120</f>
        <v>0</v>
      </c>
      <c r="L43" s="295">
        <f>'1-Inputuri'!M81+'1-Inputuri'!M83+'1-Inputuri'!M118+'1-Inputuri'!M120</f>
        <v>0</v>
      </c>
      <c r="M43" s="295">
        <f>'1-Inputuri'!N81+'1-Inputuri'!N83+'1-Inputuri'!N118+'1-Inputuri'!N120</f>
        <v>0</v>
      </c>
      <c r="N43" s="295">
        <f>'1-Inputuri'!O81+'1-Inputuri'!O83+'1-Inputuri'!O118+'1-Inputuri'!O120</f>
        <v>0</v>
      </c>
      <c r="O43" s="295">
        <f>'1-Inputuri'!P81+'1-Inputuri'!P83+'1-Inputuri'!P118+'1-Inputuri'!P120</f>
        <v>0</v>
      </c>
      <c r="P43" s="295">
        <f>'1-Inputuri'!Q81+'1-Inputuri'!Q83+'1-Inputuri'!Q118+'1-Inputuri'!Q120</f>
        <v>0</v>
      </c>
      <c r="Q43" s="295">
        <f>'1-Inputuri'!R81+'1-Inputuri'!R83+'1-Inputuri'!R118+'1-Inputuri'!R120</f>
        <v>0</v>
      </c>
      <c r="R43" s="295">
        <f>'1-Inputuri'!S81+'1-Inputuri'!S83+'1-Inputuri'!S118+'1-Inputuri'!S120</f>
        <v>0</v>
      </c>
      <c r="S43" s="295">
        <f>'1-Inputuri'!T81+'1-Inputuri'!T83+'1-Inputuri'!T118+'1-Inputuri'!T120</f>
        <v>0</v>
      </c>
      <c r="T43" s="295">
        <f>'1-Inputuri'!U81+'1-Inputuri'!U83+'1-Inputuri'!U118+'1-Inputuri'!U120</f>
        <v>0</v>
      </c>
      <c r="U43" s="295">
        <f>'1-Inputuri'!V81+'1-Inputuri'!V83+'1-Inputuri'!V118+'1-Inputuri'!V120</f>
        <v>0</v>
      </c>
      <c r="V43" s="295">
        <f>'1-Inputuri'!W81+'1-Inputuri'!W83+'1-Inputuri'!W118+'1-Inputuri'!W120</f>
        <v>0</v>
      </c>
      <c r="W43" s="295">
        <f>'1-Inputuri'!X81+'1-Inputuri'!X83+'1-Inputuri'!X118+'1-Inputuri'!X120</f>
        <v>0</v>
      </c>
      <c r="X43" s="8"/>
    </row>
    <row r="44" spans="2:24" outlineLevel="2" x14ac:dyDescent="0.25">
      <c r="B44" s="8"/>
      <c r="C44" s="117"/>
      <c r="D44" s="120" t="s">
        <v>198</v>
      </c>
      <c r="E44" s="43" t="s">
        <v>183</v>
      </c>
      <c r="F44" s="8"/>
      <c r="G44" s="37" t="s">
        <v>102</v>
      </c>
      <c r="H44" s="8"/>
      <c r="I44" s="295">
        <f>'2-Bilant_Solicitant'!G156</f>
        <v>0</v>
      </c>
      <c r="J44" s="295">
        <f>'2-Bilant_Solicitant'!H156</f>
        <v>0</v>
      </c>
      <c r="K44" s="38"/>
      <c r="L44" s="38"/>
      <c r="M44" s="38"/>
      <c r="N44" s="38"/>
      <c r="O44" s="38"/>
      <c r="P44" s="38"/>
      <c r="Q44" s="38"/>
      <c r="R44" s="38"/>
      <c r="S44" s="38"/>
      <c r="T44" s="38"/>
      <c r="U44" s="38"/>
      <c r="V44" s="38"/>
      <c r="W44" s="38"/>
      <c r="X44" s="8"/>
    </row>
    <row r="45" spans="2:24" outlineLevel="2" x14ac:dyDescent="0.25">
      <c r="B45" s="8"/>
      <c r="C45" s="117"/>
      <c r="D45" s="120" t="s">
        <v>199</v>
      </c>
      <c r="E45" s="43" t="s">
        <v>184</v>
      </c>
      <c r="F45" s="8"/>
      <c r="G45" s="37" t="s">
        <v>102</v>
      </c>
      <c r="H45" s="8"/>
      <c r="I45" s="295">
        <f>I46-I47</f>
        <v>0</v>
      </c>
      <c r="J45" s="295">
        <f t="shared" ref="J45:W45" si="9">J46-J47</f>
        <v>0</v>
      </c>
      <c r="K45" s="295">
        <f t="shared" si="9"/>
        <v>0</v>
      </c>
      <c r="L45" s="295">
        <f t="shared" si="9"/>
        <v>0</v>
      </c>
      <c r="M45" s="295">
        <f t="shared" si="9"/>
        <v>0</v>
      </c>
      <c r="N45" s="295">
        <f t="shared" si="9"/>
        <v>0</v>
      </c>
      <c r="O45" s="295">
        <f t="shared" si="9"/>
        <v>0</v>
      </c>
      <c r="P45" s="295">
        <f t="shared" si="9"/>
        <v>0</v>
      </c>
      <c r="Q45" s="295">
        <f t="shared" si="9"/>
        <v>0</v>
      </c>
      <c r="R45" s="295">
        <f t="shared" si="9"/>
        <v>0</v>
      </c>
      <c r="S45" s="295">
        <f t="shared" si="9"/>
        <v>0</v>
      </c>
      <c r="T45" s="295">
        <f t="shared" si="9"/>
        <v>0</v>
      </c>
      <c r="U45" s="295">
        <f t="shared" si="9"/>
        <v>0</v>
      </c>
      <c r="V45" s="295">
        <f t="shared" si="9"/>
        <v>0</v>
      </c>
      <c r="W45" s="295">
        <f t="shared" si="9"/>
        <v>0</v>
      </c>
      <c r="X45" s="8"/>
    </row>
    <row r="46" spans="2:24" outlineLevel="2" x14ac:dyDescent="0.25">
      <c r="B46" s="8"/>
      <c r="C46" s="117"/>
      <c r="D46" s="120" t="s">
        <v>197</v>
      </c>
      <c r="E46" s="43" t="s">
        <v>184</v>
      </c>
      <c r="F46" s="8"/>
      <c r="G46" s="37" t="s">
        <v>102</v>
      </c>
      <c r="H46" s="8"/>
      <c r="I46" s="295">
        <f>'2-Bilant_Solicitant'!G158</f>
        <v>0</v>
      </c>
      <c r="J46" s="295">
        <f>'2-Bilant_Solicitant'!H158</f>
        <v>0</v>
      </c>
      <c r="K46" s="38"/>
      <c r="L46" s="38"/>
      <c r="M46" s="38"/>
      <c r="N46" s="38"/>
      <c r="O46" s="38"/>
      <c r="P46" s="38"/>
      <c r="Q46" s="38"/>
      <c r="R46" s="38"/>
      <c r="S46" s="38"/>
      <c r="T46" s="38"/>
      <c r="U46" s="38"/>
      <c r="V46" s="38"/>
      <c r="W46" s="38"/>
      <c r="X46" s="8"/>
    </row>
    <row r="47" spans="2:24" outlineLevel="2" x14ac:dyDescent="0.25">
      <c r="B47" s="8"/>
      <c r="C47" s="117"/>
      <c r="D47" s="120" t="s">
        <v>198</v>
      </c>
      <c r="E47" s="43" t="s">
        <v>183</v>
      </c>
      <c r="F47" s="8"/>
      <c r="G47" s="37" t="s">
        <v>102</v>
      </c>
      <c r="H47" s="8"/>
      <c r="I47" s="295">
        <f>'2-Bilant_Solicitant'!G159</f>
        <v>0</v>
      </c>
      <c r="J47" s="295">
        <f>'2-Bilant_Solicitant'!H159</f>
        <v>0</v>
      </c>
      <c r="K47" s="38"/>
      <c r="L47" s="38"/>
      <c r="M47" s="38"/>
      <c r="N47" s="38"/>
      <c r="O47" s="38"/>
      <c r="P47" s="38"/>
      <c r="Q47" s="38"/>
      <c r="R47" s="38"/>
      <c r="S47" s="38"/>
      <c r="T47" s="38"/>
      <c r="U47" s="38"/>
      <c r="V47" s="38"/>
      <c r="W47" s="38"/>
      <c r="X47" s="8"/>
    </row>
    <row r="48" spans="2:24" outlineLevel="2" x14ac:dyDescent="0.25">
      <c r="B48" s="8"/>
      <c r="C48" s="117">
        <v>11</v>
      </c>
      <c r="D48" s="120" t="s">
        <v>200</v>
      </c>
      <c r="E48" s="43" t="s">
        <v>184</v>
      </c>
      <c r="F48" s="8"/>
      <c r="G48" s="37" t="s">
        <v>102</v>
      </c>
      <c r="H48" s="8"/>
      <c r="I48" s="295">
        <f>'2-Bilant_Solicitant'!G160</f>
        <v>0</v>
      </c>
      <c r="J48" s="295">
        <f>'2-Bilant_Solicitant'!H160</f>
        <v>0</v>
      </c>
      <c r="K48" s="38"/>
      <c r="L48" s="38"/>
      <c r="M48" s="38"/>
      <c r="N48" s="38"/>
      <c r="O48" s="38"/>
      <c r="P48" s="38"/>
      <c r="Q48" s="38"/>
      <c r="R48" s="38"/>
      <c r="S48" s="38"/>
      <c r="T48" s="38"/>
      <c r="U48" s="38"/>
      <c r="V48" s="38"/>
      <c r="W48" s="38"/>
      <c r="X48" s="8"/>
    </row>
    <row r="49" spans="2:24" outlineLevel="2" x14ac:dyDescent="0.25">
      <c r="B49" s="8"/>
      <c r="C49" s="117"/>
      <c r="D49" s="453" t="s">
        <v>201</v>
      </c>
      <c r="E49" s="454"/>
      <c r="F49" s="8"/>
      <c r="G49" s="37" t="s">
        <v>102</v>
      </c>
      <c r="H49" s="8"/>
      <c r="I49" s="229">
        <f>I35+I36+I37+I38-I39+I40+I42+I45+I48</f>
        <v>0</v>
      </c>
      <c r="J49" s="229">
        <f t="shared" ref="J49:W49" si="10">J35+J36+J37+J38-J39+J40+J42+J45+J48</f>
        <v>0</v>
      </c>
      <c r="K49" s="229">
        <f t="shared" si="10"/>
        <v>0</v>
      </c>
      <c r="L49" s="229">
        <f t="shared" si="10"/>
        <v>0</v>
      </c>
      <c r="M49" s="229">
        <f t="shared" si="10"/>
        <v>0</v>
      </c>
      <c r="N49" s="229">
        <f t="shared" si="10"/>
        <v>0</v>
      </c>
      <c r="O49" s="229">
        <f t="shared" si="10"/>
        <v>0</v>
      </c>
      <c r="P49" s="229">
        <f t="shared" si="10"/>
        <v>0</v>
      </c>
      <c r="Q49" s="229">
        <f t="shared" si="10"/>
        <v>0</v>
      </c>
      <c r="R49" s="229">
        <f t="shared" si="10"/>
        <v>0</v>
      </c>
      <c r="S49" s="229">
        <f t="shared" si="10"/>
        <v>0</v>
      </c>
      <c r="T49" s="229">
        <f t="shared" si="10"/>
        <v>0</v>
      </c>
      <c r="U49" s="229">
        <f t="shared" si="10"/>
        <v>0</v>
      </c>
      <c r="V49" s="229">
        <f t="shared" si="10"/>
        <v>0</v>
      </c>
      <c r="W49" s="229">
        <f t="shared" si="10"/>
        <v>0</v>
      </c>
      <c r="X49" s="8"/>
    </row>
    <row r="50" spans="2:24" outlineLevel="2" x14ac:dyDescent="0.25">
      <c r="B50" s="8"/>
      <c r="C50" s="117"/>
      <c r="D50" s="455" t="s">
        <v>203</v>
      </c>
      <c r="E50" s="456"/>
      <c r="F50" s="17"/>
      <c r="G50" s="37" t="s">
        <v>102</v>
      </c>
      <c r="H50" s="8"/>
      <c r="I50" s="229">
        <f>IF(I34&gt;=I49,I34-I49,0)</f>
        <v>0</v>
      </c>
      <c r="J50" s="229">
        <f t="shared" ref="J50:W50" si="11">IF(J34&gt;=J49,J34-J49,0)</f>
        <v>0</v>
      </c>
      <c r="K50" s="229">
        <f t="shared" si="11"/>
        <v>0</v>
      </c>
      <c r="L50" s="229">
        <f t="shared" si="11"/>
        <v>0</v>
      </c>
      <c r="M50" s="229">
        <f t="shared" si="11"/>
        <v>0</v>
      </c>
      <c r="N50" s="229">
        <f t="shared" si="11"/>
        <v>0</v>
      </c>
      <c r="O50" s="229">
        <f t="shared" si="11"/>
        <v>0</v>
      </c>
      <c r="P50" s="229">
        <f t="shared" si="11"/>
        <v>0</v>
      </c>
      <c r="Q50" s="229">
        <f t="shared" si="11"/>
        <v>0</v>
      </c>
      <c r="R50" s="229">
        <f t="shared" si="11"/>
        <v>0</v>
      </c>
      <c r="S50" s="229">
        <f t="shared" si="11"/>
        <v>0</v>
      </c>
      <c r="T50" s="229">
        <f t="shared" si="11"/>
        <v>0</v>
      </c>
      <c r="U50" s="229">
        <f t="shared" si="11"/>
        <v>0</v>
      </c>
      <c r="V50" s="229">
        <f t="shared" si="11"/>
        <v>0</v>
      </c>
      <c r="W50" s="229">
        <f t="shared" si="11"/>
        <v>0</v>
      </c>
      <c r="X50" s="8"/>
    </row>
    <row r="51" spans="2:24" outlineLevel="2" x14ac:dyDescent="0.25">
      <c r="B51" s="8"/>
      <c r="C51" s="117"/>
      <c r="D51" s="455" t="s">
        <v>202</v>
      </c>
      <c r="E51" s="456"/>
      <c r="F51" s="8"/>
      <c r="G51" s="37" t="s">
        <v>102</v>
      </c>
      <c r="H51" s="8"/>
      <c r="I51" s="229">
        <f>IF(I34&gt;=I49,0,I49-I34)</f>
        <v>0</v>
      </c>
      <c r="J51" s="229">
        <f t="shared" ref="J51:W51" si="12">IF(J34&gt;=J49,0,J49-J34)</f>
        <v>0</v>
      </c>
      <c r="K51" s="229">
        <f t="shared" si="12"/>
        <v>0</v>
      </c>
      <c r="L51" s="229">
        <f t="shared" si="12"/>
        <v>0</v>
      </c>
      <c r="M51" s="229">
        <f t="shared" si="12"/>
        <v>0</v>
      </c>
      <c r="N51" s="229">
        <f t="shared" si="12"/>
        <v>0</v>
      </c>
      <c r="O51" s="229">
        <f t="shared" si="12"/>
        <v>0</v>
      </c>
      <c r="P51" s="229">
        <f t="shared" si="12"/>
        <v>0</v>
      </c>
      <c r="Q51" s="229">
        <f t="shared" si="12"/>
        <v>0</v>
      </c>
      <c r="R51" s="229">
        <f t="shared" si="12"/>
        <v>0</v>
      </c>
      <c r="S51" s="229">
        <f t="shared" si="12"/>
        <v>0</v>
      </c>
      <c r="T51" s="229">
        <f t="shared" si="12"/>
        <v>0</v>
      </c>
      <c r="U51" s="229">
        <f t="shared" si="12"/>
        <v>0</v>
      </c>
      <c r="V51" s="229">
        <f t="shared" si="12"/>
        <v>0</v>
      </c>
      <c r="W51" s="229">
        <f t="shared" si="12"/>
        <v>0</v>
      </c>
      <c r="X51" s="8"/>
    </row>
    <row r="52" spans="2:24" outlineLevel="2" x14ac:dyDescent="0.25">
      <c r="B52" s="8"/>
      <c r="C52" s="117">
        <v>12</v>
      </c>
      <c r="D52" s="120" t="s">
        <v>204</v>
      </c>
      <c r="E52" s="43" t="s">
        <v>183</v>
      </c>
      <c r="F52" s="8"/>
      <c r="G52" s="37" t="s">
        <v>102</v>
      </c>
      <c r="H52" s="8"/>
      <c r="I52" s="295">
        <f>'2-Bilant_Solicitant'!G174</f>
        <v>0</v>
      </c>
      <c r="J52" s="295">
        <f>'2-Bilant_Solicitant'!H174</f>
        <v>0</v>
      </c>
      <c r="K52" s="38"/>
      <c r="L52" s="38"/>
      <c r="M52" s="38"/>
      <c r="N52" s="38"/>
      <c r="O52" s="38"/>
      <c r="P52" s="38"/>
      <c r="Q52" s="38"/>
      <c r="R52" s="38"/>
      <c r="S52" s="38"/>
      <c r="T52" s="38"/>
      <c r="U52" s="38"/>
      <c r="V52" s="38"/>
      <c r="W52" s="38"/>
      <c r="X52" s="8"/>
    </row>
    <row r="53" spans="2:24" outlineLevel="2" x14ac:dyDescent="0.25">
      <c r="B53" s="8"/>
      <c r="C53" s="117">
        <v>13</v>
      </c>
      <c r="D53" s="120" t="s">
        <v>205</v>
      </c>
      <c r="E53" s="43" t="s">
        <v>183</v>
      </c>
      <c r="F53" s="8"/>
      <c r="G53" s="37" t="s">
        <v>102</v>
      </c>
      <c r="H53" s="8"/>
      <c r="I53" s="295">
        <f>'2-Bilant_Solicitant'!G175</f>
        <v>0</v>
      </c>
      <c r="J53" s="295">
        <f>'2-Bilant_Solicitant'!H175</f>
        <v>0</v>
      </c>
      <c r="K53" s="38"/>
      <c r="L53" s="38"/>
      <c r="M53" s="38"/>
      <c r="N53" s="38"/>
      <c r="O53" s="38"/>
      <c r="P53" s="38"/>
      <c r="Q53" s="38"/>
      <c r="R53" s="38"/>
      <c r="S53" s="38"/>
      <c r="T53" s="38"/>
      <c r="U53" s="38"/>
      <c r="V53" s="38"/>
      <c r="W53" s="38"/>
      <c r="X53" s="8"/>
    </row>
    <row r="54" spans="2:24" outlineLevel="2" x14ac:dyDescent="0.25">
      <c r="B54" s="8"/>
      <c r="C54" s="117">
        <v>14</v>
      </c>
      <c r="D54" s="120" t="s">
        <v>206</v>
      </c>
      <c r="E54" s="43" t="s">
        <v>183</v>
      </c>
      <c r="F54" s="8"/>
      <c r="G54" s="37" t="s">
        <v>102</v>
      </c>
      <c r="H54" s="8"/>
      <c r="I54" s="295">
        <f>'2-Bilant_Solicitant'!G176</f>
        <v>0</v>
      </c>
      <c r="J54" s="295">
        <f>'2-Bilant_Solicitant'!H176</f>
        <v>0</v>
      </c>
      <c r="K54" s="38"/>
      <c r="L54" s="38"/>
      <c r="M54" s="38"/>
      <c r="N54" s="38"/>
      <c r="O54" s="38"/>
      <c r="P54" s="38"/>
      <c r="Q54" s="38"/>
      <c r="R54" s="38"/>
      <c r="S54" s="38"/>
      <c r="T54" s="38"/>
      <c r="U54" s="38"/>
      <c r="V54" s="38"/>
      <c r="W54" s="38"/>
      <c r="X54" s="8"/>
    </row>
    <row r="55" spans="2:24" outlineLevel="2" x14ac:dyDescent="0.25">
      <c r="B55" s="8"/>
      <c r="C55" s="117">
        <v>15</v>
      </c>
      <c r="D55" s="120" t="s">
        <v>207</v>
      </c>
      <c r="E55" s="43" t="s">
        <v>183</v>
      </c>
      <c r="F55" s="8"/>
      <c r="G55" s="37" t="s">
        <v>102</v>
      </c>
      <c r="H55" s="8"/>
      <c r="I55" s="295">
        <f>'2-Bilant_Solicitant'!G177</f>
        <v>0</v>
      </c>
      <c r="J55" s="295">
        <f>'2-Bilant_Solicitant'!H177</f>
        <v>0</v>
      </c>
      <c r="K55" s="38"/>
      <c r="L55" s="38"/>
      <c r="M55" s="38"/>
      <c r="N55" s="38"/>
      <c r="O55" s="38"/>
      <c r="P55" s="38"/>
      <c r="Q55" s="38"/>
      <c r="R55" s="38"/>
      <c r="S55" s="38"/>
      <c r="T55" s="38"/>
      <c r="U55" s="38"/>
      <c r="V55" s="38"/>
      <c r="W55" s="38"/>
      <c r="X55" s="8"/>
    </row>
    <row r="56" spans="2:24" outlineLevel="2" x14ac:dyDescent="0.25">
      <c r="B56" s="8"/>
      <c r="C56" s="117"/>
      <c r="D56" s="453" t="s">
        <v>208</v>
      </c>
      <c r="E56" s="454"/>
      <c r="F56" s="8"/>
      <c r="G56" s="37" t="s">
        <v>102</v>
      </c>
      <c r="H56" s="8"/>
      <c r="I56" s="229">
        <f>I52+I53+I54+I55</f>
        <v>0</v>
      </c>
      <c r="J56" s="229">
        <f t="shared" ref="J56:W56" si="13">J52+J53+J54+J55</f>
        <v>0</v>
      </c>
      <c r="K56" s="229">
        <f t="shared" si="13"/>
        <v>0</v>
      </c>
      <c r="L56" s="229">
        <f t="shared" si="13"/>
        <v>0</v>
      </c>
      <c r="M56" s="229">
        <f t="shared" si="13"/>
        <v>0</v>
      </c>
      <c r="N56" s="229">
        <f t="shared" si="13"/>
        <v>0</v>
      </c>
      <c r="O56" s="229">
        <f t="shared" si="13"/>
        <v>0</v>
      </c>
      <c r="P56" s="229">
        <f t="shared" si="13"/>
        <v>0</v>
      </c>
      <c r="Q56" s="229">
        <f t="shared" si="13"/>
        <v>0</v>
      </c>
      <c r="R56" s="229">
        <f t="shared" si="13"/>
        <v>0</v>
      </c>
      <c r="S56" s="229">
        <f t="shared" si="13"/>
        <v>0</v>
      </c>
      <c r="T56" s="229">
        <f t="shared" si="13"/>
        <v>0</v>
      </c>
      <c r="U56" s="229">
        <f t="shared" si="13"/>
        <v>0</v>
      </c>
      <c r="V56" s="229">
        <f t="shared" si="13"/>
        <v>0</v>
      </c>
      <c r="W56" s="229">
        <f t="shared" si="13"/>
        <v>0</v>
      </c>
      <c r="X56" s="8"/>
    </row>
    <row r="57" spans="2:24" ht="27.6" outlineLevel="2" x14ac:dyDescent="0.25">
      <c r="B57" s="8"/>
      <c r="C57" s="117">
        <v>16</v>
      </c>
      <c r="D57" s="120" t="s">
        <v>209</v>
      </c>
      <c r="E57" s="43"/>
      <c r="F57" s="8"/>
      <c r="G57" s="37" t="s">
        <v>102</v>
      </c>
      <c r="H57" s="8"/>
      <c r="I57" s="295">
        <f>I58-I59</f>
        <v>0</v>
      </c>
      <c r="J57" s="295">
        <f t="shared" ref="J57:W57" si="14">J58-J59</f>
        <v>0</v>
      </c>
      <c r="K57" s="295">
        <f t="shared" si="14"/>
        <v>0</v>
      </c>
      <c r="L57" s="295">
        <f t="shared" si="14"/>
        <v>0</v>
      </c>
      <c r="M57" s="295">
        <f t="shared" si="14"/>
        <v>0</v>
      </c>
      <c r="N57" s="295">
        <f t="shared" si="14"/>
        <v>0</v>
      </c>
      <c r="O57" s="295">
        <f t="shared" si="14"/>
        <v>0</v>
      </c>
      <c r="P57" s="295">
        <f t="shared" si="14"/>
        <v>0</v>
      </c>
      <c r="Q57" s="295">
        <f t="shared" si="14"/>
        <v>0</v>
      </c>
      <c r="R57" s="295">
        <f t="shared" si="14"/>
        <v>0</v>
      </c>
      <c r="S57" s="295">
        <f t="shared" si="14"/>
        <v>0</v>
      </c>
      <c r="T57" s="295">
        <f t="shared" si="14"/>
        <v>0</v>
      </c>
      <c r="U57" s="295">
        <f t="shared" si="14"/>
        <v>0</v>
      </c>
      <c r="V57" s="295">
        <f t="shared" si="14"/>
        <v>0</v>
      </c>
      <c r="W57" s="295">
        <f t="shared" si="14"/>
        <v>0</v>
      </c>
      <c r="X57" s="8"/>
    </row>
    <row r="58" spans="2:24" outlineLevel="2" x14ac:dyDescent="0.25">
      <c r="B58" s="8"/>
      <c r="C58" s="117"/>
      <c r="D58" s="120" t="s">
        <v>197</v>
      </c>
      <c r="E58" s="43" t="s">
        <v>184</v>
      </c>
      <c r="F58" s="8"/>
      <c r="G58" s="37" t="s">
        <v>102</v>
      </c>
      <c r="H58" s="8"/>
      <c r="I58" s="295">
        <f>'2-Bilant_Solicitant'!G180</f>
        <v>0</v>
      </c>
      <c r="J58" s="295">
        <f>'2-Bilant_Solicitant'!H180</f>
        <v>0</v>
      </c>
      <c r="K58" s="38"/>
      <c r="L58" s="38"/>
      <c r="M58" s="38"/>
      <c r="N58" s="38"/>
      <c r="O58" s="38"/>
      <c r="P58" s="38"/>
      <c r="Q58" s="38"/>
      <c r="R58" s="38"/>
      <c r="S58" s="38"/>
      <c r="T58" s="38"/>
      <c r="U58" s="38"/>
      <c r="V58" s="38"/>
      <c r="W58" s="38"/>
      <c r="X58" s="8"/>
    </row>
    <row r="59" spans="2:24" outlineLevel="2" x14ac:dyDescent="0.25">
      <c r="B59" s="8"/>
      <c r="C59" s="117"/>
      <c r="D59" s="120" t="s">
        <v>198</v>
      </c>
      <c r="E59" s="43" t="s">
        <v>183</v>
      </c>
      <c r="F59" s="8"/>
      <c r="G59" s="37" t="s">
        <v>102</v>
      </c>
      <c r="H59" s="8"/>
      <c r="I59" s="295">
        <f>'2-Bilant_Solicitant'!G181</f>
        <v>0</v>
      </c>
      <c r="J59" s="295">
        <f>'2-Bilant_Solicitant'!H181</f>
        <v>0</v>
      </c>
      <c r="K59" s="38"/>
      <c r="L59" s="38"/>
      <c r="M59" s="38"/>
      <c r="N59" s="38"/>
      <c r="O59" s="38"/>
      <c r="P59" s="38"/>
      <c r="Q59" s="38"/>
      <c r="R59" s="38"/>
      <c r="S59" s="38"/>
      <c r="T59" s="38"/>
      <c r="U59" s="38"/>
      <c r="V59" s="38"/>
      <c r="W59" s="38"/>
      <c r="X59" s="8"/>
    </row>
    <row r="60" spans="2:24" outlineLevel="2" x14ac:dyDescent="0.25">
      <c r="B60" s="8"/>
      <c r="C60" s="117">
        <v>17</v>
      </c>
      <c r="D60" s="120" t="s">
        <v>210</v>
      </c>
      <c r="E60" s="43" t="s">
        <v>184</v>
      </c>
      <c r="F60" s="8"/>
      <c r="G60" s="37" t="s">
        <v>102</v>
      </c>
      <c r="H60" s="8"/>
      <c r="I60" s="295">
        <f>'2-Bilant_Solicitant'!G182</f>
        <v>0</v>
      </c>
      <c r="J60" s="295">
        <f>'2-Bilant_Solicitant'!H182</f>
        <v>0</v>
      </c>
      <c r="K60" s="295">
        <f>IF(ISERROR('1-Inputuri'!L137+'1-Inputuri'!L142),0,'1-Inputuri'!L137+'1-Inputuri'!L142)</f>
        <v>0</v>
      </c>
      <c r="L60" s="295">
        <f>IF(ISERROR('1-Inputuri'!M137+'1-Inputuri'!M142),0,'1-Inputuri'!M137+'1-Inputuri'!M142)</f>
        <v>0</v>
      </c>
      <c r="M60" s="295">
        <f>IF(ISERROR('1-Inputuri'!N137+'1-Inputuri'!N142),0,'1-Inputuri'!N137+'1-Inputuri'!N142)</f>
        <v>0</v>
      </c>
      <c r="N60" s="295">
        <f>IF(ISERROR('1-Inputuri'!O137+'1-Inputuri'!O142),0,'1-Inputuri'!O137+'1-Inputuri'!O142)</f>
        <v>0</v>
      </c>
      <c r="O60" s="295">
        <f>IF(ISERROR('1-Inputuri'!P137+'1-Inputuri'!P142),0,'1-Inputuri'!P137+'1-Inputuri'!P142)</f>
        <v>0</v>
      </c>
      <c r="P60" s="295">
        <f>IF(ISERROR('1-Inputuri'!Q137+'1-Inputuri'!Q142),0,'1-Inputuri'!Q137+'1-Inputuri'!Q142)</f>
        <v>0</v>
      </c>
      <c r="Q60" s="295">
        <f>IF(ISERROR('1-Inputuri'!R137+'1-Inputuri'!R142),0,'1-Inputuri'!R137+'1-Inputuri'!R142)</f>
        <v>0</v>
      </c>
      <c r="R60" s="295">
        <f>IF(ISERROR('1-Inputuri'!S137+'1-Inputuri'!S142),0,'1-Inputuri'!S137+'1-Inputuri'!S142)</f>
        <v>0</v>
      </c>
      <c r="S60" s="295">
        <f>IF(ISERROR('1-Inputuri'!T137+'1-Inputuri'!T142),0,'1-Inputuri'!T137+'1-Inputuri'!T142)</f>
        <v>0</v>
      </c>
      <c r="T60" s="295">
        <f>IF(ISERROR('1-Inputuri'!U137+'1-Inputuri'!U142),0,'1-Inputuri'!U137+'1-Inputuri'!U142)</f>
        <v>0</v>
      </c>
      <c r="U60" s="295">
        <f>IF(ISERROR('1-Inputuri'!V137+'1-Inputuri'!V142),0,'1-Inputuri'!V137+'1-Inputuri'!V142)</f>
        <v>0</v>
      </c>
      <c r="V60" s="295">
        <f>IF(ISERROR('1-Inputuri'!W137+'1-Inputuri'!W142),0,'1-Inputuri'!W137+'1-Inputuri'!W142)</f>
        <v>0</v>
      </c>
      <c r="W60" s="295">
        <f>IF(ISERROR('1-Inputuri'!X137+'1-Inputuri'!X142),0,'1-Inputuri'!X137+'1-Inputuri'!X142)</f>
        <v>0</v>
      </c>
      <c r="X60" s="8"/>
    </row>
    <row r="61" spans="2:24" outlineLevel="2" x14ac:dyDescent="0.25">
      <c r="B61" s="8"/>
      <c r="C61" s="117">
        <v>18</v>
      </c>
      <c r="D61" s="120" t="s">
        <v>211</v>
      </c>
      <c r="E61" s="43" t="s">
        <v>184</v>
      </c>
      <c r="F61" s="8"/>
      <c r="G61" s="37" t="s">
        <v>102</v>
      </c>
      <c r="H61" s="8"/>
      <c r="I61" s="295">
        <f>'2-Bilant_Solicitant'!G183</f>
        <v>0</v>
      </c>
      <c r="J61" s="295">
        <f>'2-Bilant_Solicitant'!H183</f>
        <v>0</v>
      </c>
      <c r="K61" s="38"/>
      <c r="L61" s="38"/>
      <c r="M61" s="38"/>
      <c r="N61" s="38"/>
      <c r="O61" s="38"/>
      <c r="P61" s="38"/>
      <c r="Q61" s="38"/>
      <c r="R61" s="38"/>
      <c r="S61" s="38"/>
      <c r="T61" s="38"/>
      <c r="U61" s="38"/>
      <c r="V61" s="38"/>
      <c r="W61" s="38"/>
      <c r="X61" s="8"/>
    </row>
    <row r="62" spans="2:24" outlineLevel="2" x14ac:dyDescent="0.25">
      <c r="B62" s="8"/>
      <c r="C62" s="117"/>
      <c r="D62" s="453" t="s">
        <v>212</v>
      </c>
      <c r="E62" s="454"/>
      <c r="F62" s="8"/>
      <c r="G62" s="37" t="s">
        <v>102</v>
      </c>
      <c r="H62" s="8"/>
      <c r="I62" s="229">
        <f>I57+I60+I61</f>
        <v>0</v>
      </c>
      <c r="J62" s="229">
        <f t="shared" ref="J62" si="15">J57+J60+J61</f>
        <v>0</v>
      </c>
      <c r="K62" s="229">
        <f>IF(ISERROR(K57+K60+K61),"",K57+K60+K61)</f>
        <v>0</v>
      </c>
      <c r="L62" s="229">
        <f t="shared" ref="L62:W62" si="16">IF(ISERROR(L57+L60+L61),"",L57+L60+L61)</f>
        <v>0</v>
      </c>
      <c r="M62" s="229">
        <f t="shared" si="16"/>
        <v>0</v>
      </c>
      <c r="N62" s="229">
        <f t="shared" si="16"/>
        <v>0</v>
      </c>
      <c r="O62" s="229">
        <f t="shared" si="16"/>
        <v>0</v>
      </c>
      <c r="P62" s="229">
        <f t="shared" si="16"/>
        <v>0</v>
      </c>
      <c r="Q62" s="229">
        <f t="shared" si="16"/>
        <v>0</v>
      </c>
      <c r="R62" s="229">
        <f t="shared" si="16"/>
        <v>0</v>
      </c>
      <c r="S62" s="229">
        <f t="shared" si="16"/>
        <v>0</v>
      </c>
      <c r="T62" s="229">
        <f t="shared" si="16"/>
        <v>0</v>
      </c>
      <c r="U62" s="229">
        <f t="shared" si="16"/>
        <v>0</v>
      </c>
      <c r="V62" s="229">
        <f t="shared" si="16"/>
        <v>0</v>
      </c>
      <c r="W62" s="229">
        <f t="shared" si="16"/>
        <v>0</v>
      </c>
      <c r="X62" s="8"/>
    </row>
    <row r="63" spans="2:24" outlineLevel="2" x14ac:dyDescent="0.25">
      <c r="B63" s="8"/>
      <c r="C63" s="117"/>
      <c r="D63" s="455" t="s">
        <v>213</v>
      </c>
      <c r="E63" s="456"/>
      <c r="F63" s="8"/>
      <c r="G63" s="37" t="s">
        <v>102</v>
      </c>
      <c r="H63" s="8"/>
      <c r="I63" s="229">
        <f>IF(I56&gt;=I62,I56-I62,0)</f>
        <v>0</v>
      </c>
      <c r="J63" s="229">
        <f t="shared" ref="J63:W63" si="17">IF(J56&gt;=J62,J56-J62,0)</f>
        <v>0</v>
      </c>
      <c r="K63" s="229">
        <f t="shared" si="17"/>
        <v>0</v>
      </c>
      <c r="L63" s="229">
        <f t="shared" si="17"/>
        <v>0</v>
      </c>
      <c r="M63" s="229">
        <f t="shared" si="17"/>
        <v>0</v>
      </c>
      <c r="N63" s="229">
        <f t="shared" si="17"/>
        <v>0</v>
      </c>
      <c r="O63" s="229">
        <f t="shared" si="17"/>
        <v>0</v>
      </c>
      <c r="P63" s="229">
        <f t="shared" si="17"/>
        <v>0</v>
      </c>
      <c r="Q63" s="229">
        <f t="shared" si="17"/>
        <v>0</v>
      </c>
      <c r="R63" s="229">
        <f t="shared" si="17"/>
        <v>0</v>
      </c>
      <c r="S63" s="229">
        <f t="shared" si="17"/>
        <v>0</v>
      </c>
      <c r="T63" s="229">
        <f t="shared" si="17"/>
        <v>0</v>
      </c>
      <c r="U63" s="229">
        <f t="shared" si="17"/>
        <v>0</v>
      </c>
      <c r="V63" s="229">
        <f t="shared" si="17"/>
        <v>0</v>
      </c>
      <c r="W63" s="229">
        <f t="shared" si="17"/>
        <v>0</v>
      </c>
      <c r="X63" s="8"/>
    </row>
    <row r="64" spans="2:24" outlineLevel="2" x14ac:dyDescent="0.25">
      <c r="B64" s="8"/>
      <c r="C64" s="117"/>
      <c r="D64" s="455" t="s">
        <v>214</v>
      </c>
      <c r="E64" s="456"/>
      <c r="F64" s="8"/>
      <c r="G64" s="37" t="s">
        <v>102</v>
      </c>
      <c r="H64" s="8"/>
      <c r="I64" s="229">
        <f>IF(I56&gt;=I62,0,I62-I56)</f>
        <v>0</v>
      </c>
      <c r="J64" s="229">
        <f t="shared" ref="J64" si="18">IF(J56&gt;=J62,0,J62-J56)</f>
        <v>0</v>
      </c>
      <c r="K64" s="229">
        <f>IF(K56&gt;=K62,0,K62-K56)</f>
        <v>0</v>
      </c>
      <c r="L64" s="229">
        <f t="shared" ref="L64:W64" si="19">IF(L56&gt;=L62,0,L62-L56)</f>
        <v>0</v>
      </c>
      <c r="M64" s="229">
        <f t="shared" si="19"/>
        <v>0</v>
      </c>
      <c r="N64" s="229">
        <f t="shared" si="19"/>
        <v>0</v>
      </c>
      <c r="O64" s="229">
        <f t="shared" si="19"/>
        <v>0</v>
      </c>
      <c r="P64" s="229">
        <f t="shared" si="19"/>
        <v>0</v>
      </c>
      <c r="Q64" s="229">
        <f t="shared" si="19"/>
        <v>0</v>
      </c>
      <c r="R64" s="229">
        <f t="shared" si="19"/>
        <v>0</v>
      </c>
      <c r="S64" s="229">
        <f t="shared" si="19"/>
        <v>0</v>
      </c>
      <c r="T64" s="229">
        <f t="shared" si="19"/>
        <v>0</v>
      </c>
      <c r="U64" s="229">
        <f t="shared" si="19"/>
        <v>0</v>
      </c>
      <c r="V64" s="229">
        <f t="shared" si="19"/>
        <v>0</v>
      </c>
      <c r="W64" s="229">
        <f t="shared" si="19"/>
        <v>0</v>
      </c>
      <c r="X64" s="8"/>
    </row>
    <row r="65" spans="2:24" outlineLevel="2" x14ac:dyDescent="0.25">
      <c r="B65" s="8"/>
      <c r="C65" s="117"/>
      <c r="D65" s="453" t="s">
        <v>215</v>
      </c>
      <c r="E65" s="454"/>
      <c r="F65" s="8"/>
      <c r="G65" s="37" t="s">
        <v>102</v>
      </c>
      <c r="H65" s="8"/>
      <c r="I65" s="229">
        <f>I34+I56</f>
        <v>0</v>
      </c>
      <c r="J65" s="229">
        <f t="shared" ref="J65:W65" si="20">J34+J56</f>
        <v>0</v>
      </c>
      <c r="K65" s="229">
        <f t="shared" si="20"/>
        <v>0</v>
      </c>
      <c r="L65" s="229">
        <f t="shared" si="20"/>
        <v>0</v>
      </c>
      <c r="M65" s="229">
        <f t="shared" si="20"/>
        <v>0</v>
      </c>
      <c r="N65" s="229">
        <f t="shared" si="20"/>
        <v>0</v>
      </c>
      <c r="O65" s="229">
        <f t="shared" si="20"/>
        <v>0</v>
      </c>
      <c r="P65" s="229">
        <f t="shared" si="20"/>
        <v>0</v>
      </c>
      <c r="Q65" s="229">
        <f t="shared" si="20"/>
        <v>0</v>
      </c>
      <c r="R65" s="229">
        <f t="shared" si="20"/>
        <v>0</v>
      </c>
      <c r="S65" s="229">
        <f t="shared" si="20"/>
        <v>0</v>
      </c>
      <c r="T65" s="229">
        <f t="shared" si="20"/>
        <v>0</v>
      </c>
      <c r="U65" s="229">
        <f t="shared" si="20"/>
        <v>0</v>
      </c>
      <c r="V65" s="229">
        <f t="shared" si="20"/>
        <v>0</v>
      </c>
      <c r="W65" s="229">
        <f t="shared" si="20"/>
        <v>0</v>
      </c>
      <c r="X65" s="8"/>
    </row>
    <row r="66" spans="2:24" outlineLevel="2" x14ac:dyDescent="0.25">
      <c r="B66" s="8"/>
      <c r="C66" s="117"/>
      <c r="D66" s="453" t="s">
        <v>216</v>
      </c>
      <c r="E66" s="454"/>
      <c r="F66" s="8"/>
      <c r="G66" s="37" t="s">
        <v>102</v>
      </c>
      <c r="H66" s="8"/>
      <c r="I66" s="229">
        <f>I49+I62</f>
        <v>0</v>
      </c>
      <c r="J66" s="229">
        <f t="shared" ref="J66:W66" si="21">J49+J62</f>
        <v>0</v>
      </c>
      <c r="K66" s="229">
        <f t="shared" si="21"/>
        <v>0</v>
      </c>
      <c r="L66" s="229">
        <f t="shared" si="21"/>
        <v>0</v>
      </c>
      <c r="M66" s="229">
        <f t="shared" si="21"/>
        <v>0</v>
      </c>
      <c r="N66" s="229">
        <f t="shared" si="21"/>
        <v>0</v>
      </c>
      <c r="O66" s="229">
        <f t="shared" si="21"/>
        <v>0</v>
      </c>
      <c r="P66" s="229">
        <f t="shared" si="21"/>
        <v>0</v>
      </c>
      <c r="Q66" s="229">
        <f t="shared" si="21"/>
        <v>0</v>
      </c>
      <c r="R66" s="229">
        <f t="shared" si="21"/>
        <v>0</v>
      </c>
      <c r="S66" s="229">
        <f t="shared" si="21"/>
        <v>0</v>
      </c>
      <c r="T66" s="229">
        <f t="shared" si="21"/>
        <v>0</v>
      </c>
      <c r="U66" s="229">
        <f t="shared" si="21"/>
        <v>0</v>
      </c>
      <c r="V66" s="229">
        <f t="shared" si="21"/>
        <v>0</v>
      </c>
      <c r="W66" s="229">
        <f t="shared" si="21"/>
        <v>0</v>
      </c>
      <c r="X66" s="8"/>
    </row>
    <row r="67" spans="2:24" outlineLevel="2" x14ac:dyDescent="0.25">
      <c r="B67" s="8"/>
      <c r="C67" s="117"/>
      <c r="D67" s="455" t="s">
        <v>218</v>
      </c>
      <c r="E67" s="456"/>
      <c r="F67" s="8"/>
      <c r="G67" s="37" t="s">
        <v>102</v>
      </c>
      <c r="H67" s="8"/>
      <c r="I67" s="229">
        <f>IF(I65&gt;=I66,I65-I66,0)</f>
        <v>0</v>
      </c>
      <c r="J67" s="229">
        <f t="shared" ref="J67:W67" si="22">IF(J65&gt;=J66,J65-J66,0)</f>
        <v>0</v>
      </c>
      <c r="K67" s="229">
        <f t="shared" si="22"/>
        <v>0</v>
      </c>
      <c r="L67" s="229">
        <f t="shared" si="22"/>
        <v>0</v>
      </c>
      <c r="M67" s="229">
        <f t="shared" si="22"/>
        <v>0</v>
      </c>
      <c r="N67" s="229">
        <f t="shared" si="22"/>
        <v>0</v>
      </c>
      <c r="O67" s="229">
        <f t="shared" si="22"/>
        <v>0</v>
      </c>
      <c r="P67" s="229">
        <f t="shared" si="22"/>
        <v>0</v>
      </c>
      <c r="Q67" s="229">
        <f t="shared" si="22"/>
        <v>0</v>
      </c>
      <c r="R67" s="229">
        <f t="shared" si="22"/>
        <v>0</v>
      </c>
      <c r="S67" s="229">
        <f t="shared" si="22"/>
        <v>0</v>
      </c>
      <c r="T67" s="229">
        <f t="shared" si="22"/>
        <v>0</v>
      </c>
      <c r="U67" s="229">
        <f t="shared" si="22"/>
        <v>0</v>
      </c>
      <c r="V67" s="229">
        <f t="shared" si="22"/>
        <v>0</v>
      </c>
      <c r="W67" s="229">
        <f t="shared" si="22"/>
        <v>0</v>
      </c>
      <c r="X67" s="8"/>
    </row>
    <row r="68" spans="2:24" outlineLevel="2" x14ac:dyDescent="0.25">
      <c r="B68" s="8"/>
      <c r="C68" s="117"/>
      <c r="D68" s="455" t="s">
        <v>217</v>
      </c>
      <c r="E68" s="456"/>
      <c r="F68" s="8"/>
      <c r="G68" s="37" t="s">
        <v>102</v>
      </c>
      <c r="H68" s="8"/>
      <c r="I68" s="229">
        <f>IF(I65&gt;=I66,0,I66-I65)</f>
        <v>0</v>
      </c>
      <c r="J68" s="229">
        <f t="shared" ref="J68:W68" si="23">IF(J65&gt;=J66,0,J66-J65)</f>
        <v>0</v>
      </c>
      <c r="K68" s="229">
        <f t="shared" si="23"/>
        <v>0</v>
      </c>
      <c r="L68" s="229">
        <f t="shared" si="23"/>
        <v>0</v>
      </c>
      <c r="M68" s="229">
        <f t="shared" si="23"/>
        <v>0</v>
      </c>
      <c r="N68" s="229">
        <f t="shared" si="23"/>
        <v>0</v>
      </c>
      <c r="O68" s="229">
        <f t="shared" si="23"/>
        <v>0</v>
      </c>
      <c r="P68" s="229">
        <f t="shared" si="23"/>
        <v>0</v>
      </c>
      <c r="Q68" s="229">
        <f t="shared" si="23"/>
        <v>0</v>
      </c>
      <c r="R68" s="229">
        <f t="shared" si="23"/>
        <v>0</v>
      </c>
      <c r="S68" s="229">
        <f t="shared" si="23"/>
        <v>0</v>
      </c>
      <c r="T68" s="229">
        <f t="shared" si="23"/>
        <v>0</v>
      </c>
      <c r="U68" s="229">
        <f t="shared" si="23"/>
        <v>0</v>
      </c>
      <c r="V68" s="229">
        <f t="shared" si="23"/>
        <v>0</v>
      </c>
      <c r="W68" s="229">
        <f t="shared" si="23"/>
        <v>0</v>
      </c>
      <c r="X68" s="8"/>
    </row>
    <row r="69" spans="2:24" outlineLevel="2" x14ac:dyDescent="0.25">
      <c r="B69" s="8"/>
      <c r="C69" s="117">
        <v>19</v>
      </c>
      <c r="D69" s="120" t="s">
        <v>219</v>
      </c>
      <c r="E69" s="43" t="s">
        <v>184</v>
      </c>
      <c r="F69" s="8"/>
      <c r="G69" s="37" t="s">
        <v>102</v>
      </c>
      <c r="H69" s="8"/>
      <c r="I69" s="295">
        <f>'2-Bilant_Solicitant'!G193</f>
        <v>0</v>
      </c>
      <c r="J69" s="295">
        <f>'2-Bilant_Solicitant'!H193</f>
        <v>0</v>
      </c>
      <c r="K69" s="38"/>
      <c r="L69" s="38"/>
      <c r="M69" s="38"/>
      <c r="N69" s="38"/>
      <c r="O69" s="38"/>
      <c r="P69" s="38"/>
      <c r="Q69" s="38"/>
      <c r="R69" s="38"/>
      <c r="S69" s="38"/>
      <c r="T69" s="38"/>
      <c r="U69" s="38"/>
      <c r="V69" s="38"/>
      <c r="W69" s="38"/>
      <c r="X69" s="8"/>
    </row>
    <row r="70" spans="2:24" outlineLevel="2" x14ac:dyDescent="0.25">
      <c r="B70" s="8"/>
      <c r="C70" s="117">
        <v>20</v>
      </c>
      <c r="D70" s="120" t="s">
        <v>220</v>
      </c>
      <c r="E70" s="43" t="s">
        <v>184</v>
      </c>
      <c r="F70" s="8"/>
      <c r="G70" s="37" t="s">
        <v>102</v>
      </c>
      <c r="H70" s="8"/>
      <c r="I70" s="295">
        <f>'2-Bilant_Solicitant'!G194</f>
        <v>0</v>
      </c>
      <c r="J70" s="295">
        <f>'2-Bilant_Solicitant'!H194</f>
        <v>0</v>
      </c>
      <c r="K70" s="38"/>
      <c r="L70" s="38"/>
      <c r="M70" s="38"/>
      <c r="N70" s="38"/>
      <c r="O70" s="38"/>
      <c r="P70" s="38"/>
      <c r="Q70" s="38"/>
      <c r="R70" s="38"/>
      <c r="S70" s="38"/>
      <c r="T70" s="38"/>
      <c r="U70" s="38"/>
      <c r="V70" s="38"/>
      <c r="W70" s="38"/>
      <c r="X70" s="8"/>
    </row>
    <row r="71" spans="2:24" outlineLevel="2" x14ac:dyDescent="0.25">
      <c r="B71" s="8"/>
      <c r="C71" s="117">
        <v>21</v>
      </c>
      <c r="D71" s="120" t="s">
        <v>221</v>
      </c>
      <c r="E71" s="43" t="s">
        <v>184</v>
      </c>
      <c r="F71" s="8"/>
      <c r="G71" s="37" t="s">
        <v>102</v>
      </c>
      <c r="H71" s="8"/>
      <c r="I71" s="295">
        <f>'2-Bilant_Solicitant'!G195</f>
        <v>0</v>
      </c>
      <c r="J71" s="295">
        <f>'2-Bilant_Solicitant'!H195</f>
        <v>0</v>
      </c>
      <c r="K71" s="38"/>
      <c r="L71" s="38"/>
      <c r="M71" s="38"/>
      <c r="N71" s="38"/>
      <c r="O71" s="38"/>
      <c r="P71" s="38"/>
      <c r="Q71" s="38"/>
      <c r="R71" s="38"/>
      <c r="S71" s="38"/>
      <c r="T71" s="38"/>
      <c r="U71" s="38"/>
      <c r="V71" s="38"/>
      <c r="W71" s="38"/>
      <c r="X71" s="8"/>
    </row>
    <row r="72" spans="2:24" outlineLevel="2" x14ac:dyDescent="0.25">
      <c r="B72" s="8"/>
      <c r="C72" s="117"/>
      <c r="D72" s="455" t="s">
        <v>222</v>
      </c>
      <c r="E72" s="456"/>
      <c r="F72" s="8"/>
      <c r="G72" s="37" t="s">
        <v>102</v>
      </c>
      <c r="H72" s="8"/>
      <c r="I72" s="229">
        <f>IF(I67-I69-I70-I71&gt;0,I67-I69-I70-I71,0)</f>
        <v>0</v>
      </c>
      <c r="J72" s="229">
        <f t="shared" ref="J72:W72" si="24">IF(J67-J69-J70-J71&gt;0,J67-J69-J70-J71,0)</f>
        <v>0</v>
      </c>
      <c r="K72" s="229">
        <f t="shared" si="24"/>
        <v>0</v>
      </c>
      <c r="L72" s="229">
        <f t="shared" si="24"/>
        <v>0</v>
      </c>
      <c r="M72" s="229">
        <f t="shared" si="24"/>
        <v>0</v>
      </c>
      <c r="N72" s="229">
        <f t="shared" si="24"/>
        <v>0</v>
      </c>
      <c r="O72" s="229">
        <f t="shared" si="24"/>
        <v>0</v>
      </c>
      <c r="P72" s="229">
        <f t="shared" si="24"/>
        <v>0</v>
      </c>
      <c r="Q72" s="229">
        <f t="shared" si="24"/>
        <v>0</v>
      </c>
      <c r="R72" s="229">
        <f t="shared" si="24"/>
        <v>0</v>
      </c>
      <c r="S72" s="229">
        <f t="shared" si="24"/>
        <v>0</v>
      </c>
      <c r="T72" s="229">
        <f t="shared" si="24"/>
        <v>0</v>
      </c>
      <c r="U72" s="229">
        <f t="shared" si="24"/>
        <v>0</v>
      </c>
      <c r="V72" s="229">
        <f t="shared" si="24"/>
        <v>0</v>
      </c>
      <c r="W72" s="229">
        <f t="shared" si="24"/>
        <v>0</v>
      </c>
      <c r="X72" s="8"/>
    </row>
    <row r="73" spans="2:24" ht="12" customHeight="1" outlineLevel="2" x14ac:dyDescent="0.25">
      <c r="B73" s="8"/>
      <c r="C73" s="117"/>
      <c r="D73" s="455" t="s">
        <v>223</v>
      </c>
      <c r="E73" s="456"/>
      <c r="F73" s="8"/>
      <c r="G73" s="37" t="s">
        <v>102</v>
      </c>
      <c r="H73" s="8"/>
      <c r="I73" s="229">
        <f t="shared" ref="I73:J73" si="25">IF(OR(I67-I69-I70-I71&lt;0,I68&gt;0),I64+I69+I70+I71-I67,0)</f>
        <v>0</v>
      </c>
      <c r="J73" s="229">
        <f t="shared" si="25"/>
        <v>0</v>
      </c>
      <c r="K73" s="229">
        <f>IF(OR(K67-K69-K70-K71&lt;0,K68&gt;0),K64+K69+K70+K71-K67,0)</f>
        <v>0</v>
      </c>
      <c r="L73" s="229">
        <f t="shared" ref="L73:W73" si="26">IF(OR(L67-L69-L70-L71&lt;0,L68&gt;0),L64+L69+L70+L71-L67,0)</f>
        <v>0</v>
      </c>
      <c r="M73" s="229">
        <f t="shared" si="26"/>
        <v>0</v>
      </c>
      <c r="N73" s="229">
        <f t="shared" si="26"/>
        <v>0</v>
      </c>
      <c r="O73" s="229">
        <f t="shared" si="26"/>
        <v>0</v>
      </c>
      <c r="P73" s="229">
        <f t="shared" si="26"/>
        <v>0</v>
      </c>
      <c r="Q73" s="229">
        <f t="shared" si="26"/>
        <v>0</v>
      </c>
      <c r="R73" s="229">
        <f t="shared" si="26"/>
        <v>0</v>
      </c>
      <c r="S73" s="229">
        <f t="shared" si="26"/>
        <v>0</v>
      </c>
      <c r="T73" s="229">
        <f t="shared" si="26"/>
        <v>0</v>
      </c>
      <c r="U73" s="229">
        <f t="shared" si="26"/>
        <v>0</v>
      </c>
      <c r="V73" s="229">
        <f t="shared" si="26"/>
        <v>0</v>
      </c>
      <c r="W73" s="229">
        <f t="shared" si="26"/>
        <v>0</v>
      </c>
      <c r="X73" s="8"/>
    </row>
    <row r="74" spans="2:24" outlineLevel="2" x14ac:dyDescent="0.25">
      <c r="B74" s="8"/>
      <c r="C74" s="8"/>
      <c r="D74" s="18"/>
      <c r="E74" s="19"/>
      <c r="F74" s="8"/>
      <c r="G74" s="19"/>
      <c r="H74" s="8"/>
      <c r="I74" s="8"/>
      <c r="J74" s="8"/>
      <c r="K74" s="8"/>
      <c r="L74" s="8"/>
      <c r="M74" s="8"/>
      <c r="N74" s="8"/>
      <c r="O74" s="8"/>
      <c r="P74" s="8"/>
      <c r="Q74" s="8"/>
      <c r="R74" s="8"/>
      <c r="S74" s="8"/>
      <c r="T74" s="8"/>
      <c r="U74" s="8"/>
      <c r="V74" s="8"/>
      <c r="W74" s="8"/>
      <c r="X74" s="8"/>
    </row>
    <row r="75" spans="2:24" x14ac:dyDescent="0.25">
      <c r="G75" s="9"/>
    </row>
    <row r="76" spans="2:24" x14ac:dyDescent="0.25">
      <c r="B76" s="8"/>
      <c r="C76" s="8"/>
      <c r="D76" s="8"/>
      <c r="E76" s="19"/>
      <c r="F76" s="8"/>
      <c r="G76" s="8"/>
      <c r="H76" s="8"/>
      <c r="I76" s="8"/>
      <c r="J76" s="8"/>
      <c r="K76" s="8"/>
      <c r="L76" s="8"/>
      <c r="M76" s="8"/>
      <c r="N76" s="8"/>
      <c r="O76" s="8"/>
      <c r="P76" s="8"/>
      <c r="Q76" s="8"/>
      <c r="R76" s="8"/>
      <c r="S76" s="8"/>
      <c r="T76" s="8"/>
      <c r="U76" s="8"/>
      <c r="V76" s="8"/>
      <c r="W76" s="8"/>
      <c r="X76" s="8"/>
    </row>
    <row r="77" spans="2:24" x14ac:dyDescent="0.25">
      <c r="B77" s="8"/>
      <c r="C77" s="8"/>
      <c r="D77" s="457" t="s">
        <v>408</v>
      </c>
      <c r="E77" s="458"/>
      <c r="F77" s="8"/>
      <c r="G77" s="37" t="s">
        <v>409</v>
      </c>
      <c r="H77" s="8"/>
      <c r="I77" s="349" t="str">
        <f>IFERROR(I22/I41,"")</f>
        <v/>
      </c>
      <c r="J77" s="349" t="str">
        <f>IFERROR(J22/J41,"")</f>
        <v/>
      </c>
      <c r="K77" s="349" t="str">
        <f t="shared" ref="K77:W77" si="27">IFERROR(IF(K41&gt;$J$41,K22/K41,K22/$J$41),"")</f>
        <v/>
      </c>
      <c r="L77" s="349" t="str">
        <f t="shared" si="27"/>
        <v/>
      </c>
      <c r="M77" s="349" t="str">
        <f t="shared" si="27"/>
        <v/>
      </c>
      <c r="N77" s="349" t="str">
        <f t="shared" si="27"/>
        <v/>
      </c>
      <c r="O77" s="349" t="str">
        <f t="shared" si="27"/>
        <v/>
      </c>
      <c r="P77" s="349" t="str">
        <f t="shared" si="27"/>
        <v/>
      </c>
      <c r="Q77" s="349" t="str">
        <f t="shared" si="27"/>
        <v/>
      </c>
      <c r="R77" s="349" t="str">
        <f t="shared" si="27"/>
        <v/>
      </c>
      <c r="S77" s="349" t="str">
        <f t="shared" si="27"/>
        <v/>
      </c>
      <c r="T77" s="349" t="str">
        <f t="shared" si="27"/>
        <v/>
      </c>
      <c r="U77" s="349" t="str">
        <f t="shared" si="27"/>
        <v/>
      </c>
      <c r="V77" s="349" t="str">
        <f t="shared" si="27"/>
        <v/>
      </c>
      <c r="W77" s="349" t="str">
        <f t="shared" si="27"/>
        <v/>
      </c>
      <c r="X77" s="8"/>
    </row>
    <row r="78" spans="2:24" x14ac:dyDescent="0.25">
      <c r="B78" s="8"/>
      <c r="C78" s="8"/>
      <c r="D78" s="160"/>
      <c r="E78" s="160"/>
      <c r="F78" s="8"/>
      <c r="G78" s="8"/>
      <c r="H78" s="8"/>
      <c r="I78" s="89"/>
      <c r="J78" s="89"/>
      <c r="K78" s="89"/>
      <c r="L78" s="89"/>
      <c r="M78" s="89"/>
      <c r="N78" s="89"/>
      <c r="O78" s="89"/>
      <c r="P78" s="89"/>
      <c r="Q78" s="89"/>
      <c r="R78" s="89"/>
      <c r="S78" s="89"/>
      <c r="T78" s="89"/>
      <c r="U78" s="89"/>
      <c r="V78" s="89"/>
      <c r="W78" s="89"/>
      <c r="X78" s="8"/>
    </row>
    <row r="79" spans="2:24" x14ac:dyDescent="0.25">
      <c r="G79" s="9"/>
    </row>
    <row r="80" spans="2:24" x14ac:dyDescent="0.25">
      <c r="B80" s="8"/>
      <c r="C80" s="8"/>
      <c r="D80" s="18"/>
      <c r="E80" s="19"/>
      <c r="F80" s="8"/>
      <c r="G80" s="19"/>
      <c r="H80" s="8"/>
      <c r="I80" s="8"/>
      <c r="J80" s="8"/>
      <c r="K80" s="8"/>
      <c r="L80" s="8"/>
      <c r="M80" s="8"/>
      <c r="N80" s="8"/>
      <c r="O80" s="8"/>
      <c r="P80" s="8"/>
      <c r="Q80" s="8"/>
      <c r="R80" s="8"/>
      <c r="S80" s="8"/>
      <c r="T80" s="8"/>
      <c r="U80" s="8"/>
      <c r="V80" s="8"/>
      <c r="W80" s="8"/>
      <c r="X80" s="8"/>
    </row>
    <row r="81" spans="2:24" ht="26.4" customHeight="1" x14ac:dyDescent="0.25">
      <c r="B81" s="8"/>
      <c r="C81" s="8"/>
      <c r="D81" s="122" t="s">
        <v>236</v>
      </c>
      <c r="E81" s="123"/>
      <c r="F81" s="124"/>
      <c r="G81" s="123"/>
      <c r="H81" s="124"/>
      <c r="I81" s="124"/>
      <c r="J81" s="124"/>
      <c r="K81" s="124"/>
      <c r="L81" s="124"/>
      <c r="M81" s="124"/>
      <c r="N81" s="124"/>
      <c r="O81" s="124"/>
      <c r="P81" s="124"/>
      <c r="Q81" s="124"/>
      <c r="R81" s="124"/>
      <c r="S81" s="124"/>
      <c r="T81" s="124"/>
      <c r="U81" s="124"/>
      <c r="V81" s="124"/>
      <c r="W81" s="124"/>
      <c r="X81" s="8"/>
    </row>
    <row r="82" spans="2:24" x14ac:dyDescent="0.25">
      <c r="B82" s="8"/>
      <c r="C82" s="8"/>
      <c r="D82" s="18"/>
      <c r="E82" s="19"/>
      <c r="F82" s="8"/>
      <c r="G82" s="19"/>
      <c r="H82" s="8"/>
      <c r="I82" s="8"/>
      <c r="J82" s="8"/>
      <c r="K82" s="8"/>
      <c r="L82" s="8"/>
      <c r="M82" s="8"/>
      <c r="N82" s="8"/>
      <c r="O82" s="8"/>
      <c r="P82" s="8"/>
      <c r="Q82" s="8"/>
      <c r="R82" s="8"/>
      <c r="S82" s="8"/>
      <c r="T82" s="8"/>
      <c r="U82" s="8"/>
      <c r="V82" s="8"/>
      <c r="W82" s="8"/>
      <c r="X82" s="8"/>
    </row>
    <row r="83" spans="2:24" outlineLevel="1" x14ac:dyDescent="0.25">
      <c r="B83" s="8"/>
      <c r="C83" s="8"/>
      <c r="D83" s="125" t="s">
        <v>134</v>
      </c>
      <c r="E83" s="126"/>
      <c r="F83" s="127"/>
      <c r="G83" s="126"/>
      <c r="H83" s="127"/>
      <c r="I83" s="127"/>
      <c r="J83" s="127"/>
      <c r="K83" s="8"/>
      <c r="L83" s="8"/>
      <c r="M83" s="8"/>
      <c r="N83" s="8"/>
      <c r="O83" s="8"/>
      <c r="P83" s="8"/>
      <c r="Q83" s="8"/>
      <c r="R83" s="8"/>
      <c r="S83" s="8"/>
      <c r="T83" s="8"/>
      <c r="U83" s="8"/>
      <c r="V83" s="8"/>
      <c r="W83" s="8"/>
      <c r="X83" s="8"/>
    </row>
    <row r="84" spans="2:24" outlineLevel="1" x14ac:dyDescent="0.25">
      <c r="B84" s="8"/>
      <c r="C84" s="8"/>
      <c r="D84" s="128" t="s">
        <v>228</v>
      </c>
      <c r="E84" s="126"/>
      <c r="F84" s="127"/>
      <c r="G84" s="37" t="s">
        <v>102</v>
      </c>
      <c r="H84" s="127"/>
      <c r="I84" s="127"/>
      <c r="J84" s="127"/>
      <c r="K84" s="295">
        <f>K72+K69+K60+K42+K45+K57</f>
        <v>0</v>
      </c>
      <c r="L84" s="295">
        <f t="shared" ref="L84:W84" si="28">L72+L69+L60+L42+L45+L57</f>
        <v>0</v>
      </c>
      <c r="M84" s="295">
        <f t="shared" si="28"/>
        <v>0</v>
      </c>
      <c r="N84" s="295">
        <f t="shared" si="28"/>
        <v>0</v>
      </c>
      <c r="O84" s="295">
        <f t="shared" si="28"/>
        <v>0</v>
      </c>
      <c r="P84" s="295">
        <f t="shared" si="28"/>
        <v>0</v>
      </c>
      <c r="Q84" s="295">
        <f t="shared" si="28"/>
        <v>0</v>
      </c>
      <c r="R84" s="295">
        <f t="shared" si="28"/>
        <v>0</v>
      </c>
      <c r="S84" s="295">
        <f t="shared" si="28"/>
        <v>0</v>
      </c>
      <c r="T84" s="295">
        <f t="shared" si="28"/>
        <v>0</v>
      </c>
      <c r="U84" s="295">
        <f t="shared" si="28"/>
        <v>0</v>
      </c>
      <c r="V84" s="295">
        <f t="shared" si="28"/>
        <v>0</v>
      </c>
      <c r="W84" s="295">
        <f t="shared" si="28"/>
        <v>0</v>
      </c>
      <c r="X84" s="8"/>
    </row>
    <row r="85" spans="2:24" outlineLevel="1" x14ac:dyDescent="0.25">
      <c r="B85" s="8"/>
      <c r="C85" s="8"/>
      <c r="D85" s="128" t="s">
        <v>271</v>
      </c>
      <c r="E85" s="126"/>
      <c r="F85" s="127"/>
      <c r="G85" s="37" t="s">
        <v>102</v>
      </c>
      <c r="H85" s="127"/>
      <c r="I85" s="127"/>
      <c r="J85" s="127"/>
      <c r="K85" s="38"/>
      <c r="L85" s="38"/>
      <c r="M85" s="38"/>
      <c r="N85" s="38"/>
      <c r="O85" s="38"/>
      <c r="P85" s="38"/>
      <c r="Q85" s="38"/>
      <c r="R85" s="38"/>
      <c r="S85" s="38"/>
      <c r="T85" s="38"/>
      <c r="U85" s="38"/>
      <c r="V85" s="38"/>
      <c r="W85" s="38"/>
      <c r="X85" s="8"/>
    </row>
    <row r="86" spans="2:24" outlineLevel="1" x14ac:dyDescent="0.25">
      <c r="B86" s="8"/>
      <c r="C86" s="8"/>
      <c r="D86" s="128" t="s">
        <v>233</v>
      </c>
      <c r="E86" s="126"/>
      <c r="F86" s="127"/>
      <c r="G86" s="37" t="s">
        <v>102</v>
      </c>
      <c r="H86" s="127"/>
      <c r="I86" s="127"/>
      <c r="J86" s="127"/>
      <c r="K86" s="38"/>
      <c r="L86" s="38"/>
      <c r="M86" s="38"/>
      <c r="N86" s="38"/>
      <c r="O86" s="38"/>
      <c r="P86" s="38"/>
      <c r="Q86" s="38"/>
      <c r="R86" s="38"/>
      <c r="S86" s="38"/>
      <c r="T86" s="38"/>
      <c r="U86" s="38"/>
      <c r="V86" s="38"/>
      <c r="W86" s="38"/>
      <c r="X86" s="8"/>
    </row>
    <row r="87" spans="2:24" outlineLevel="1" x14ac:dyDescent="0.25">
      <c r="B87" s="8"/>
      <c r="C87" s="8"/>
      <c r="D87" s="128" t="s">
        <v>234</v>
      </c>
      <c r="E87" s="126"/>
      <c r="F87" s="127"/>
      <c r="G87" s="37" t="s">
        <v>102</v>
      </c>
      <c r="H87" s="127"/>
      <c r="I87" s="127"/>
      <c r="J87" s="127"/>
      <c r="K87" s="38"/>
      <c r="L87" s="38"/>
      <c r="M87" s="38"/>
      <c r="N87" s="38"/>
      <c r="O87" s="38"/>
      <c r="P87" s="38"/>
      <c r="Q87" s="38"/>
      <c r="R87" s="38"/>
      <c r="S87" s="38"/>
      <c r="T87" s="38"/>
      <c r="U87" s="38"/>
      <c r="V87" s="38"/>
      <c r="W87" s="38"/>
      <c r="X87" s="8"/>
    </row>
    <row r="88" spans="2:24" outlineLevel="1" x14ac:dyDescent="0.25">
      <c r="B88" s="8"/>
      <c r="C88" s="8"/>
      <c r="D88" s="129" t="s">
        <v>137</v>
      </c>
      <c r="E88" s="126"/>
      <c r="F88" s="127"/>
      <c r="G88" s="37" t="s">
        <v>102</v>
      </c>
      <c r="H88" s="127"/>
      <c r="I88" s="127"/>
      <c r="J88" s="127"/>
      <c r="K88" s="350">
        <f>K84-K86+K87-K85</f>
        <v>0</v>
      </c>
      <c r="L88" s="350">
        <f t="shared" ref="L88:W88" si="29">L84-L86+L87-L85</f>
        <v>0</v>
      </c>
      <c r="M88" s="350">
        <f t="shared" si="29"/>
        <v>0</v>
      </c>
      <c r="N88" s="350">
        <f t="shared" si="29"/>
        <v>0</v>
      </c>
      <c r="O88" s="350">
        <f t="shared" si="29"/>
        <v>0</v>
      </c>
      <c r="P88" s="350">
        <f t="shared" si="29"/>
        <v>0</v>
      </c>
      <c r="Q88" s="350">
        <f t="shared" si="29"/>
        <v>0</v>
      </c>
      <c r="R88" s="350">
        <f t="shared" si="29"/>
        <v>0</v>
      </c>
      <c r="S88" s="350">
        <f t="shared" si="29"/>
        <v>0</v>
      </c>
      <c r="T88" s="350">
        <f t="shared" si="29"/>
        <v>0</v>
      </c>
      <c r="U88" s="350">
        <f t="shared" si="29"/>
        <v>0</v>
      </c>
      <c r="V88" s="350">
        <f t="shared" si="29"/>
        <v>0</v>
      </c>
      <c r="W88" s="350">
        <f t="shared" si="29"/>
        <v>0</v>
      </c>
      <c r="X88" s="8"/>
    </row>
    <row r="89" spans="2:24" outlineLevel="1" x14ac:dyDescent="0.25">
      <c r="B89" s="8"/>
      <c r="C89" s="8"/>
      <c r="D89" s="130"/>
      <c r="E89" s="126"/>
      <c r="F89" s="127"/>
      <c r="G89" s="126"/>
      <c r="H89" s="127"/>
      <c r="I89" s="127"/>
      <c r="J89" s="127"/>
      <c r="K89" s="8"/>
      <c r="L89" s="8"/>
      <c r="M89" s="8"/>
      <c r="N89" s="8"/>
      <c r="O89" s="8"/>
      <c r="P89" s="8"/>
      <c r="Q89" s="8"/>
      <c r="R89" s="8"/>
      <c r="S89" s="8"/>
      <c r="T89" s="8"/>
      <c r="U89" s="8"/>
      <c r="V89" s="8"/>
      <c r="W89" s="8"/>
      <c r="X89" s="8"/>
    </row>
    <row r="90" spans="2:24" outlineLevel="1" x14ac:dyDescent="0.25">
      <c r="B90" s="8"/>
      <c r="C90" s="8"/>
      <c r="D90" s="125" t="s">
        <v>135</v>
      </c>
      <c r="E90" s="126"/>
      <c r="F90" s="127"/>
      <c r="G90" s="126"/>
      <c r="H90" s="127"/>
      <c r="I90" s="127"/>
      <c r="J90" s="127"/>
      <c r="K90" s="8"/>
      <c r="L90" s="8"/>
      <c r="M90" s="121"/>
      <c r="N90" s="8"/>
      <c r="O90" s="8"/>
      <c r="P90" s="8"/>
      <c r="Q90" s="8"/>
      <c r="R90" s="8"/>
      <c r="S90" s="8"/>
      <c r="T90" s="8"/>
      <c r="U90" s="8"/>
      <c r="V90" s="8"/>
      <c r="W90" s="8"/>
      <c r="X90" s="8"/>
    </row>
    <row r="91" spans="2:24" outlineLevel="1" x14ac:dyDescent="0.25">
      <c r="B91" s="8"/>
      <c r="C91" s="8"/>
      <c r="D91" s="128" t="s">
        <v>138</v>
      </c>
      <c r="E91" s="126"/>
      <c r="F91" s="127"/>
      <c r="G91" s="37" t="s">
        <v>102</v>
      </c>
      <c r="H91" s="127"/>
      <c r="I91" s="127"/>
      <c r="J91" s="127"/>
      <c r="K91" s="131"/>
      <c r="L91" s="131"/>
      <c r="M91" s="131"/>
      <c r="N91" s="131"/>
      <c r="O91" s="131"/>
      <c r="P91" s="131"/>
      <c r="Q91" s="131"/>
      <c r="R91" s="131"/>
      <c r="S91" s="131"/>
      <c r="T91" s="131"/>
      <c r="U91" s="131"/>
      <c r="V91" s="131"/>
      <c r="W91" s="131"/>
      <c r="X91" s="8"/>
    </row>
    <row r="92" spans="2:24" outlineLevel="1" x14ac:dyDescent="0.25">
      <c r="B92" s="8"/>
      <c r="C92" s="8"/>
      <c r="D92" s="128" t="s">
        <v>139</v>
      </c>
      <c r="E92" s="126"/>
      <c r="F92" s="127"/>
      <c r="G92" s="37" t="s">
        <v>102</v>
      </c>
      <c r="H92" s="127"/>
      <c r="I92" s="127"/>
      <c r="J92" s="127"/>
      <c r="K92" s="351">
        <f>'1-Inputuri'!L133</f>
        <v>0</v>
      </c>
      <c r="L92" s="351">
        <f>'1-Inputuri'!M133</f>
        <v>0</v>
      </c>
      <c r="M92" s="351">
        <f>'1-Inputuri'!N133</f>
        <v>0</v>
      </c>
      <c r="N92" s="351">
        <f>'1-Inputuri'!O133</f>
        <v>0</v>
      </c>
      <c r="O92" s="351">
        <f>'1-Inputuri'!P133</f>
        <v>0</v>
      </c>
      <c r="P92" s="351">
        <f>'1-Inputuri'!Q133</f>
        <v>0</v>
      </c>
      <c r="Q92" s="351">
        <f>'1-Inputuri'!R133</f>
        <v>0</v>
      </c>
      <c r="R92" s="351">
        <f>'1-Inputuri'!S133</f>
        <v>0</v>
      </c>
      <c r="S92" s="351">
        <f>'1-Inputuri'!T133</f>
        <v>0</v>
      </c>
      <c r="T92" s="351">
        <f>'1-Inputuri'!U133</f>
        <v>0</v>
      </c>
      <c r="U92" s="351">
        <f>'1-Inputuri'!V133</f>
        <v>0</v>
      </c>
      <c r="V92" s="351">
        <f>'1-Inputuri'!W133</f>
        <v>0</v>
      </c>
      <c r="W92" s="351">
        <f>'1-Inputuri'!X133</f>
        <v>0</v>
      </c>
      <c r="X92" s="8"/>
    </row>
    <row r="93" spans="2:24" outlineLevel="1" x14ac:dyDescent="0.25">
      <c r="B93" s="8"/>
      <c r="C93" s="8"/>
      <c r="D93" s="128" t="s">
        <v>143</v>
      </c>
      <c r="E93" s="126"/>
      <c r="F93" s="127"/>
      <c r="G93" s="37" t="s">
        <v>102</v>
      </c>
      <c r="H93" s="127"/>
      <c r="I93" s="127"/>
      <c r="J93" s="127"/>
      <c r="K93" s="351">
        <f>IF(K14="Implementare",IF(ISERROR('4-Buget cerere'!$F$102*'4-Buget cerere'!T70),0,'4-Buget cerere'!$F$102*'4-Buget cerere'!T70),0)</f>
        <v>0</v>
      </c>
      <c r="L93" s="351">
        <f>IF(L14="Implementare",IF(ISERROR('4-Buget cerere'!$F$102*'4-Buget cerere'!U70),0,'4-Buget cerere'!$F$102*'4-Buget cerere'!U70),0)</f>
        <v>0</v>
      </c>
      <c r="M93" s="351">
        <f>IF(M14="Implementare",IF(ISERROR('4-Buget cerere'!$F$102*'4-Buget cerere'!V70),0,'4-Buget cerere'!$F$102*'4-Buget cerere'!V70),0)</f>
        <v>0</v>
      </c>
      <c r="N93" s="351">
        <f>IF(N14="Implementare",IF(ISERROR('4-Buget cerere'!$F$102*'4-Buget cerere'!W70),0,'4-Buget cerere'!$F$102*'4-Buget cerere'!W70),0)</f>
        <v>0</v>
      </c>
      <c r="O93" s="351">
        <f>IF(O14="Implementare",IF(ISERROR('4-Buget cerere'!$F$102*'4-Buget cerere'!X70),0,'4-Buget cerere'!$F$102*'4-Buget cerere'!X70),0)</f>
        <v>0</v>
      </c>
      <c r="P93" s="351">
        <f>IF(P14="Implementare",IF(ISERROR('4-Buget cerere'!$F$102*'4-Buget cerere'!Y70),0,'4-Buget cerere'!$F$102*'4-Buget cerere'!Y70),0)</f>
        <v>0</v>
      </c>
      <c r="Q93" s="351">
        <f>IF(Q14="Implementare",IF(ISERROR('4-Buget cerere'!$F$102*'4-Buget cerere'!Z70),0,'4-Buget cerere'!$F$102*'4-Buget cerere'!Z70),0)</f>
        <v>0</v>
      </c>
      <c r="R93" s="351">
        <f>IF(R14="Implementare",IF(ISERROR('4-Buget cerere'!$F$102*'4-Buget cerere'!AA70),0,'4-Buget cerere'!$F$102*'4-Buget cerere'!AA70),0)</f>
        <v>0</v>
      </c>
      <c r="S93" s="351">
        <f>IF(S14="Implementare",IF(ISERROR('4-Buget cerere'!$F$102*'4-Buget cerere'!AB70),0,'4-Buget cerere'!$F$102*'4-Buget cerere'!AB70),0)</f>
        <v>0</v>
      </c>
      <c r="T93" s="351">
        <f>IF(T14="Implementare",IF(ISERROR('4-Buget cerere'!$F$102*'4-Buget cerere'!AC70),0,'4-Buget cerere'!$F$102*'4-Buget cerere'!AC70),0)</f>
        <v>0</v>
      </c>
      <c r="U93" s="351">
        <f>IF(U14="Implementare",IF(ISERROR('4-Buget cerere'!$F$102*'4-Buget cerere'!AD70),0,'4-Buget cerere'!$F$102*'4-Buget cerere'!AD70),0)</f>
        <v>0</v>
      </c>
      <c r="V93" s="351">
        <f>IF(V14="Implementare",IF(ISERROR('4-Buget cerere'!$F$102*'4-Buget cerere'!AE70),0,'4-Buget cerere'!$F$102*'4-Buget cerere'!AE70),0)</f>
        <v>0</v>
      </c>
      <c r="W93" s="351">
        <f>IF(W14="Implementare",IF(ISERROR('4-Buget cerere'!$F$102*'4-Buget cerere'!AF70),0,'4-Buget cerere'!$F$102*'4-Buget cerere'!AF70),0)</f>
        <v>0</v>
      </c>
      <c r="X93" s="8"/>
    </row>
    <row r="94" spans="2:24" outlineLevel="1" x14ac:dyDescent="0.25">
      <c r="B94" s="8"/>
      <c r="C94" s="8"/>
      <c r="D94" s="128" t="s">
        <v>229</v>
      </c>
      <c r="E94" s="126"/>
      <c r="F94" s="127"/>
      <c r="G94" s="37" t="s">
        <v>102</v>
      </c>
      <c r="H94" s="127"/>
      <c r="I94" s="127"/>
      <c r="J94" s="127"/>
      <c r="K94" s="351">
        <f>IF(K14="Implementare",IF(ISERROR('4-Buget cerere'!$F$92*'4-Buget cerere'!T70),0,'4-Buget cerere'!$F$92*'4-Buget cerere'!T70),0)</f>
        <v>0</v>
      </c>
      <c r="L94" s="351">
        <f>IF(L14="Implementare",IF(ISERROR('4-Buget cerere'!$F$92*'4-Buget cerere'!U70),0,'4-Buget cerere'!$F$92*'4-Buget cerere'!U70),0)</f>
        <v>0</v>
      </c>
      <c r="M94" s="351">
        <f>IF(M14="Implementare",IF(ISERROR('4-Buget cerere'!$F$92*'4-Buget cerere'!V70),0,'4-Buget cerere'!$F$92*'4-Buget cerere'!V70),0)</f>
        <v>0</v>
      </c>
      <c r="N94" s="351">
        <f>IF(N14="Implementare",IF(ISERROR('4-Buget cerere'!$F$92*'4-Buget cerere'!W70),0,'4-Buget cerere'!$F$92*'4-Buget cerere'!W70),0)</f>
        <v>0</v>
      </c>
      <c r="O94" s="351">
        <f>IF(O14="Implementare",IF(ISERROR('4-Buget cerere'!$F$92*'4-Buget cerere'!X70),0,'4-Buget cerere'!$F$92*'4-Buget cerere'!X70),0)</f>
        <v>0</v>
      </c>
      <c r="P94" s="351">
        <f>IF(P14="Implementare",IF(ISERROR('4-Buget cerere'!$F$92*'4-Buget cerere'!Y70),0,'4-Buget cerere'!$F$92*'4-Buget cerere'!Y70),0)</f>
        <v>0</v>
      </c>
      <c r="Q94" s="351">
        <f>IF(Q14="Implementare",IF(ISERROR('4-Buget cerere'!$F$92*'4-Buget cerere'!Z70),0,'4-Buget cerere'!$F$92*'4-Buget cerere'!Z70),0)</f>
        <v>0</v>
      </c>
      <c r="R94" s="351">
        <f>IF(R14="Implementare",IF(ISERROR('4-Buget cerere'!$F$92*'4-Buget cerere'!AA70),0,'4-Buget cerere'!$F$92*'4-Buget cerere'!AA70),0)</f>
        <v>0</v>
      </c>
      <c r="S94" s="351">
        <f>IF(S14="Implementare",IF(ISERROR('4-Buget cerere'!$F$92*'4-Buget cerere'!AB70),0,'4-Buget cerere'!$F$92*'4-Buget cerere'!AB70),0)</f>
        <v>0</v>
      </c>
      <c r="T94" s="351">
        <f>IF(T14="Implementare",IF(ISERROR('4-Buget cerere'!$F$92*'4-Buget cerere'!AC70),0,'4-Buget cerere'!$F$92*'4-Buget cerere'!AC70),0)</f>
        <v>0</v>
      </c>
      <c r="U94" s="351">
        <f>IF(U14="Implementare",IF(ISERROR('4-Buget cerere'!$F$92*'4-Buget cerere'!AD70),0,'4-Buget cerere'!$F$92*'4-Buget cerere'!AD70),0)</f>
        <v>0</v>
      </c>
      <c r="V94" s="351">
        <f>IF(V14="Implementare",IF(ISERROR('4-Buget cerere'!$F$92*'4-Buget cerere'!AE70),0,'4-Buget cerere'!$F$92*'4-Buget cerere'!AE70),0)</f>
        <v>0</v>
      </c>
      <c r="W94" s="351">
        <f>IF(W14="Implementare",IF(ISERROR('4-Buget cerere'!$F$92*'4-Buget cerere'!AF70),0,'4-Buget cerere'!$F$92*'4-Buget cerere'!AF70),0)</f>
        <v>0</v>
      </c>
      <c r="X94" s="8"/>
    </row>
    <row r="95" spans="2:24" outlineLevel="1" x14ac:dyDescent="0.25">
      <c r="B95" s="8"/>
      <c r="C95" s="8"/>
      <c r="D95" s="128" t="s">
        <v>140</v>
      </c>
      <c r="E95" s="126"/>
      <c r="F95" s="127"/>
      <c r="G95" s="37" t="s">
        <v>102</v>
      </c>
      <c r="H95" s="127"/>
      <c r="I95" s="127"/>
      <c r="J95" s="127"/>
      <c r="K95" s="131"/>
      <c r="L95" s="131"/>
      <c r="M95" s="131"/>
      <c r="N95" s="131"/>
      <c r="O95" s="131"/>
      <c r="P95" s="131"/>
      <c r="Q95" s="131"/>
      <c r="R95" s="131"/>
      <c r="S95" s="131"/>
      <c r="T95" s="131"/>
      <c r="U95" s="131"/>
      <c r="V95" s="131"/>
      <c r="W95" s="131"/>
      <c r="X95" s="8"/>
    </row>
    <row r="96" spans="2:24" outlineLevel="1" x14ac:dyDescent="0.25">
      <c r="B96" s="8"/>
      <c r="C96" s="8"/>
      <c r="D96" s="128" t="s">
        <v>141</v>
      </c>
      <c r="E96" s="126"/>
      <c r="F96" s="127"/>
      <c r="G96" s="37" t="s">
        <v>102</v>
      </c>
      <c r="H96" s="127"/>
      <c r="I96" s="127"/>
      <c r="J96" s="127"/>
      <c r="K96" s="351">
        <f>'1-Inputuri'!L135+'1-Inputuri'!L141</f>
        <v>0</v>
      </c>
      <c r="L96" s="351">
        <f>'1-Inputuri'!M135+'1-Inputuri'!M141</f>
        <v>0</v>
      </c>
      <c r="M96" s="351">
        <f>'1-Inputuri'!N135+'1-Inputuri'!N141</f>
        <v>0</v>
      </c>
      <c r="N96" s="351">
        <f>'1-Inputuri'!O135+'1-Inputuri'!O141</f>
        <v>0</v>
      </c>
      <c r="O96" s="351">
        <f>'1-Inputuri'!P135+'1-Inputuri'!P141</f>
        <v>0</v>
      </c>
      <c r="P96" s="351">
        <f>'1-Inputuri'!Q135+'1-Inputuri'!Q141</f>
        <v>0</v>
      </c>
      <c r="Q96" s="351">
        <f>'1-Inputuri'!R135+'1-Inputuri'!R141</f>
        <v>0</v>
      </c>
      <c r="R96" s="351">
        <f>'1-Inputuri'!S135+'1-Inputuri'!S141</f>
        <v>0</v>
      </c>
      <c r="S96" s="351">
        <f>'1-Inputuri'!T135+'1-Inputuri'!T141</f>
        <v>0</v>
      </c>
      <c r="T96" s="351">
        <f>'1-Inputuri'!U135+'1-Inputuri'!U141</f>
        <v>0</v>
      </c>
      <c r="U96" s="351">
        <f>'1-Inputuri'!V135+'1-Inputuri'!V141</f>
        <v>0</v>
      </c>
      <c r="V96" s="351">
        <f>'1-Inputuri'!W135+'1-Inputuri'!W141</f>
        <v>0</v>
      </c>
      <c r="W96" s="351">
        <f>'1-Inputuri'!X135+'1-Inputuri'!X141</f>
        <v>0</v>
      </c>
      <c r="X96" s="8"/>
    </row>
    <row r="97" spans="2:24" outlineLevel="1" x14ac:dyDescent="0.25">
      <c r="B97" s="8"/>
      <c r="C97" s="8"/>
      <c r="D97" s="129" t="s">
        <v>144</v>
      </c>
      <c r="E97" s="126"/>
      <c r="F97" s="127"/>
      <c r="G97" s="37" t="s">
        <v>102</v>
      </c>
      <c r="H97" s="127"/>
      <c r="I97" s="127"/>
      <c r="J97" s="127"/>
      <c r="K97" s="350">
        <f>K91+K92+K93+K94-K95-K96</f>
        <v>0</v>
      </c>
      <c r="L97" s="350">
        <f t="shared" ref="L97:W97" si="30">L91+L92+L93+L94-L95-L96</f>
        <v>0</v>
      </c>
      <c r="M97" s="350">
        <f t="shared" si="30"/>
        <v>0</v>
      </c>
      <c r="N97" s="350">
        <f t="shared" si="30"/>
        <v>0</v>
      </c>
      <c r="O97" s="350">
        <f t="shared" si="30"/>
        <v>0</v>
      </c>
      <c r="P97" s="350">
        <f t="shared" si="30"/>
        <v>0</v>
      </c>
      <c r="Q97" s="350">
        <f t="shared" si="30"/>
        <v>0</v>
      </c>
      <c r="R97" s="350">
        <f t="shared" si="30"/>
        <v>0</v>
      </c>
      <c r="S97" s="350">
        <f t="shared" si="30"/>
        <v>0</v>
      </c>
      <c r="T97" s="350">
        <f t="shared" si="30"/>
        <v>0</v>
      </c>
      <c r="U97" s="350">
        <f t="shared" si="30"/>
        <v>0</v>
      </c>
      <c r="V97" s="350">
        <f t="shared" si="30"/>
        <v>0</v>
      </c>
      <c r="W97" s="350">
        <f t="shared" si="30"/>
        <v>0</v>
      </c>
      <c r="X97" s="8"/>
    </row>
    <row r="98" spans="2:24" outlineLevel="1" x14ac:dyDescent="0.25">
      <c r="B98" s="8"/>
      <c r="C98" s="8"/>
      <c r="D98" s="130"/>
      <c r="E98" s="126"/>
      <c r="F98" s="127"/>
      <c r="G98" s="126"/>
      <c r="H98" s="127"/>
      <c r="I98" s="127"/>
      <c r="J98" s="127"/>
      <c r="K98" s="8"/>
      <c r="L98" s="8"/>
      <c r="M98" s="8"/>
      <c r="N98" s="8"/>
      <c r="O98" s="8"/>
      <c r="P98" s="8"/>
      <c r="Q98" s="8"/>
      <c r="R98" s="8"/>
      <c r="S98" s="8"/>
      <c r="T98" s="8"/>
      <c r="U98" s="8"/>
      <c r="V98" s="8"/>
      <c r="W98" s="8"/>
      <c r="X98" s="8"/>
    </row>
    <row r="99" spans="2:24" outlineLevel="1" x14ac:dyDescent="0.25">
      <c r="B99" s="8"/>
      <c r="C99" s="8"/>
      <c r="D99" s="125" t="s">
        <v>136</v>
      </c>
      <c r="E99" s="126"/>
      <c r="F99" s="127"/>
      <c r="G99" s="126"/>
      <c r="H99" s="127"/>
      <c r="I99" s="127"/>
      <c r="J99" s="127"/>
      <c r="K99" s="8"/>
      <c r="L99" s="8"/>
      <c r="M99" s="8"/>
      <c r="N99" s="8"/>
      <c r="O99" s="8"/>
      <c r="P99" s="8"/>
      <c r="Q99" s="8"/>
      <c r="R99" s="8"/>
      <c r="S99" s="8"/>
      <c r="T99" s="8"/>
      <c r="U99" s="8"/>
      <c r="V99" s="8"/>
      <c r="W99" s="8"/>
      <c r="X99" s="8"/>
    </row>
    <row r="100" spans="2:24" outlineLevel="1" x14ac:dyDescent="0.25">
      <c r="B100" s="8"/>
      <c r="C100" s="8"/>
      <c r="D100" s="128" t="s">
        <v>268</v>
      </c>
      <c r="E100" s="126"/>
      <c r="F100" s="127"/>
      <c r="G100" s="37" t="s">
        <v>102</v>
      </c>
      <c r="H100" s="127"/>
      <c r="I100" s="127"/>
      <c r="J100" s="127"/>
      <c r="K100" s="351">
        <f>IF('5-Analiza financiara'!K14="Implementare",IF(ISERROR('4-Buget cerere'!T51/(1+tva)),0,'4-Buget cerere'!T51/(1+tva)),0)</f>
        <v>0</v>
      </c>
      <c r="L100" s="351">
        <f>IF('5-Analiza financiara'!L14="Implementare",IF(ISERROR('4-Buget cerere'!U51/(1+tva)),0,'4-Buget cerere'!U51/(1+tva)),0)</f>
        <v>0</v>
      </c>
      <c r="M100" s="351">
        <f>IF('5-Analiza financiara'!M14="Implementare",IF(ISERROR('4-Buget cerere'!V51/(1+tva)),0,'4-Buget cerere'!V51/(1+tva)),0)</f>
        <v>0</v>
      </c>
      <c r="N100" s="351">
        <f>IF('5-Analiza financiara'!N14="Implementare",IF(ISERROR('4-Buget cerere'!W51/(1+tva)),0,'4-Buget cerere'!W51/(1+tva)),0)</f>
        <v>0</v>
      </c>
      <c r="O100" s="351">
        <f>IF('5-Analiza financiara'!O14="Implementare",IF(ISERROR('4-Buget cerere'!X51/(1+tva)),0,'4-Buget cerere'!X51/(1+tva)),0)</f>
        <v>0</v>
      </c>
      <c r="P100" s="351">
        <f>IF('5-Analiza financiara'!P14="Implementare",IF(ISERROR('4-Buget cerere'!Y51/(1+tva)),0,'4-Buget cerere'!Y51/(1+tva)),0)</f>
        <v>0</v>
      </c>
      <c r="Q100" s="351">
        <f>IF('5-Analiza financiara'!Q14="Implementare",IF(ISERROR('4-Buget cerere'!Z51/(1+tva)),0,'4-Buget cerere'!Z51/(1+tva)),0)</f>
        <v>0</v>
      </c>
      <c r="R100" s="351">
        <f>IF('5-Analiza financiara'!R14="Implementare",IF(ISERROR('4-Buget cerere'!AA51/(1+tva)),0,'4-Buget cerere'!AA51/(1+tva)),0)</f>
        <v>0</v>
      </c>
      <c r="S100" s="351">
        <f>IF('5-Analiza financiara'!S14="Implementare",IF(ISERROR('4-Buget cerere'!AB51/(1+tva)),0,'4-Buget cerere'!AB51/(1+tva)),0)</f>
        <v>0</v>
      </c>
      <c r="T100" s="351">
        <f>IF('5-Analiza financiara'!T14="Implementare",IF(ISERROR('4-Buget cerere'!AC51/(1+tva)),0,'4-Buget cerere'!AC51/(1+tva)),0)</f>
        <v>0</v>
      </c>
      <c r="U100" s="351">
        <f>IF('5-Analiza financiara'!U14="Implementare",IF(ISERROR('4-Buget cerere'!AD51/(1+tva)),0,'4-Buget cerere'!AD51/(1+tva)),0)</f>
        <v>0</v>
      </c>
      <c r="V100" s="351">
        <f>IF('5-Analiza financiara'!V14="Implementare",IF(ISERROR('4-Buget cerere'!AE51/(1+tva)),0,'4-Buget cerere'!AE51/(1+tva)),0)</f>
        <v>0</v>
      </c>
      <c r="W100" s="351">
        <f>IF('5-Analiza financiara'!W14="Implementare",IF(ISERROR('4-Buget cerere'!AF51/(1+tva)),0,'4-Buget cerere'!AF51/(1+tva)),0)</f>
        <v>0</v>
      </c>
      <c r="X100" s="8"/>
    </row>
    <row r="101" spans="2:24" outlineLevel="1" x14ac:dyDescent="0.25">
      <c r="B101" s="8"/>
      <c r="C101" s="8"/>
      <c r="D101" s="128" t="s">
        <v>269</v>
      </c>
      <c r="E101" s="126"/>
      <c r="F101" s="127"/>
      <c r="G101" s="37" t="s">
        <v>102</v>
      </c>
      <c r="H101" s="127"/>
      <c r="I101" s="127"/>
      <c r="J101" s="127"/>
      <c r="K101" s="351">
        <f>IF('5-Analiza financiara'!K14="Implementare",IF(ISERROR(('4-Buget cerere'!T17+'4-Buget cerere'!T18+'4-Buget cerere'!T19+'4-Buget cerere'!T23+'4-Buget cerere'!T45+'4-Buget cerere'!T46+'4-Buget cerere'!T47+'4-Buget cerere'!T49+'4-Buget cerere'!T50+'4-Buget cerere'!T54+'4-Buget cerere'!T55)/(1+tva)),0,('4-Buget cerere'!T17+'4-Buget cerere'!T18+'4-Buget cerere'!T19+'4-Buget cerere'!T23+'4-Buget cerere'!T45+'4-Buget cerere'!T46+'4-Buget cerere'!T47+'4-Buget cerere'!T49+'4-Buget cerere'!T50+'4-Buget cerere'!T54+'4-Buget cerere'!T55)/(1+tva)),0)</f>
        <v>0</v>
      </c>
      <c r="L101" s="351">
        <f>IF('5-Analiza financiara'!L14="Implementare",IF(ISERROR(('4-Buget cerere'!U17+'4-Buget cerere'!U18+'4-Buget cerere'!U19+'4-Buget cerere'!U23+'4-Buget cerere'!U45+'4-Buget cerere'!U46+'4-Buget cerere'!U47+'4-Buget cerere'!U49+'4-Buget cerere'!U50+'4-Buget cerere'!U54+'4-Buget cerere'!U55)/(1+tva)),0,('4-Buget cerere'!U17+'4-Buget cerere'!U18+'4-Buget cerere'!U19+'4-Buget cerere'!U23+'4-Buget cerere'!U45+'4-Buget cerere'!U46+'4-Buget cerere'!U47+'4-Buget cerere'!U49+'4-Buget cerere'!U50+'4-Buget cerere'!U54+'4-Buget cerere'!U55)/(1+tva)),0)</f>
        <v>0</v>
      </c>
      <c r="M101" s="351">
        <f>IF('5-Analiza financiara'!M14="Implementare",IF(ISERROR(('4-Buget cerere'!V17+'4-Buget cerere'!V18+'4-Buget cerere'!V19+'4-Buget cerere'!V23+'4-Buget cerere'!V45+'4-Buget cerere'!V46+'4-Buget cerere'!V47+'4-Buget cerere'!V49+'4-Buget cerere'!V50+'4-Buget cerere'!V54+'4-Buget cerere'!V55)/(1+tva)),0,('4-Buget cerere'!V17+'4-Buget cerere'!V18+'4-Buget cerere'!V19+'4-Buget cerere'!V23+'4-Buget cerere'!V45+'4-Buget cerere'!V46+'4-Buget cerere'!V47+'4-Buget cerere'!V49+'4-Buget cerere'!V50+'4-Buget cerere'!V54+'4-Buget cerere'!V55)/(1+tva)),0)</f>
        <v>0</v>
      </c>
      <c r="N101" s="351">
        <f>IF('5-Analiza financiara'!N14="Implementare",IF(ISERROR(('4-Buget cerere'!W17+'4-Buget cerere'!W18+'4-Buget cerere'!W19+'4-Buget cerere'!W23+'4-Buget cerere'!W45+'4-Buget cerere'!W46+'4-Buget cerere'!W47+'4-Buget cerere'!W49+'4-Buget cerere'!W50+'4-Buget cerere'!W54+'4-Buget cerere'!W55)/(1+tva)),0,('4-Buget cerere'!W17+'4-Buget cerere'!W18+'4-Buget cerere'!W19+'4-Buget cerere'!W23+'4-Buget cerere'!W45+'4-Buget cerere'!W46+'4-Buget cerere'!W47+'4-Buget cerere'!W49+'4-Buget cerere'!W50+'4-Buget cerere'!W54+'4-Buget cerere'!W55)/(1+tva)),0)</f>
        <v>0</v>
      </c>
      <c r="O101" s="351">
        <f>IF('5-Analiza financiara'!O14="Implementare",IF(ISERROR(('4-Buget cerere'!X17+'4-Buget cerere'!X18+'4-Buget cerere'!X19+'4-Buget cerere'!X23+'4-Buget cerere'!X45+'4-Buget cerere'!X46+'4-Buget cerere'!X47+'4-Buget cerere'!X49+'4-Buget cerere'!X50+'4-Buget cerere'!X54+'4-Buget cerere'!X55)/(1+tva)),0,('4-Buget cerere'!X17+'4-Buget cerere'!X18+'4-Buget cerere'!X19+'4-Buget cerere'!X23+'4-Buget cerere'!X45+'4-Buget cerere'!X46+'4-Buget cerere'!X47+'4-Buget cerere'!X49+'4-Buget cerere'!X50+'4-Buget cerere'!X54+'4-Buget cerere'!X55)/(1+tva)),0)</f>
        <v>0</v>
      </c>
      <c r="P101" s="351">
        <f>IF('5-Analiza financiara'!P14="Implementare",IF(ISERROR(('4-Buget cerere'!Y17+'4-Buget cerere'!Y18+'4-Buget cerere'!Y19+'4-Buget cerere'!Y23+'4-Buget cerere'!Y45+'4-Buget cerere'!Y46+'4-Buget cerere'!Y47+'4-Buget cerere'!Y49+'4-Buget cerere'!Y50+'4-Buget cerere'!Y54+'4-Buget cerere'!Y55)/(1+tva)),0,('4-Buget cerere'!Y17+'4-Buget cerere'!Y18+'4-Buget cerere'!Y19+'4-Buget cerere'!Y23+'4-Buget cerere'!Y45+'4-Buget cerere'!Y46+'4-Buget cerere'!Y47+'4-Buget cerere'!Y49+'4-Buget cerere'!Y50+'4-Buget cerere'!Y54+'4-Buget cerere'!Y55)/(1+tva)),0)</f>
        <v>0</v>
      </c>
      <c r="Q101" s="351">
        <f>IF('5-Analiza financiara'!Q14="Implementare",IF(ISERROR(('4-Buget cerere'!Z17+'4-Buget cerere'!Z18+'4-Buget cerere'!Z19+'4-Buget cerere'!Z23+'4-Buget cerere'!Z45+'4-Buget cerere'!Z46+'4-Buget cerere'!Z47+'4-Buget cerere'!Z49+'4-Buget cerere'!Z50+'4-Buget cerere'!Z54+'4-Buget cerere'!Z55)/(1+tva)),0,('4-Buget cerere'!Z17+'4-Buget cerere'!Z18+'4-Buget cerere'!Z19+'4-Buget cerere'!Z23+'4-Buget cerere'!Z45+'4-Buget cerere'!Z46+'4-Buget cerere'!Z47+'4-Buget cerere'!Z49+'4-Buget cerere'!Z50+'4-Buget cerere'!Z54+'4-Buget cerere'!Z55)/(1+tva)),0)</f>
        <v>0</v>
      </c>
      <c r="R101" s="351">
        <f>IF('5-Analiza financiara'!R14="Implementare",IF(ISERROR(('4-Buget cerere'!AA17+'4-Buget cerere'!AA18+'4-Buget cerere'!AA19+'4-Buget cerere'!AA23+'4-Buget cerere'!AA45+'4-Buget cerere'!AA46+'4-Buget cerere'!AA47+'4-Buget cerere'!AA49+'4-Buget cerere'!AA50+'4-Buget cerere'!AA54+'4-Buget cerere'!AA55)/(1+tva)),0,('4-Buget cerere'!AA17+'4-Buget cerere'!AA18+'4-Buget cerere'!AA19+'4-Buget cerere'!AA23+'4-Buget cerere'!AA45+'4-Buget cerere'!AA46+'4-Buget cerere'!AA47+'4-Buget cerere'!AA49+'4-Buget cerere'!AA50+'4-Buget cerere'!AA54+'4-Buget cerere'!AA55)/(1+tva)),0)</f>
        <v>0</v>
      </c>
      <c r="S101" s="351">
        <f>IF('5-Analiza financiara'!S14="Implementare",IF(ISERROR(('4-Buget cerere'!AB17+'4-Buget cerere'!AB18+'4-Buget cerere'!AB19+'4-Buget cerere'!AB23+'4-Buget cerere'!AB45+'4-Buget cerere'!AB46+'4-Buget cerere'!AB47+'4-Buget cerere'!AB49+'4-Buget cerere'!AB50+'4-Buget cerere'!AB54+'4-Buget cerere'!AB55)/(1+tva)),0,('4-Buget cerere'!AB17+'4-Buget cerere'!AB18+'4-Buget cerere'!AB19+'4-Buget cerere'!AB23+'4-Buget cerere'!AB45+'4-Buget cerere'!AB46+'4-Buget cerere'!AB47+'4-Buget cerere'!AB49+'4-Buget cerere'!AB50+'4-Buget cerere'!AB54+'4-Buget cerere'!AB55)/(1+tva)),0)</f>
        <v>0</v>
      </c>
      <c r="T101" s="351">
        <f>IF('5-Analiza financiara'!T14="Implementare",IF(ISERROR(('4-Buget cerere'!AC17+'4-Buget cerere'!AC18+'4-Buget cerere'!AC19+'4-Buget cerere'!AC23+'4-Buget cerere'!AC45+'4-Buget cerere'!AC46+'4-Buget cerere'!AC47+'4-Buget cerere'!AC49+'4-Buget cerere'!AC50+'4-Buget cerere'!AC54+'4-Buget cerere'!AC55)/(1+tva)),0,('4-Buget cerere'!AC17+'4-Buget cerere'!AC18+'4-Buget cerere'!AC19+'4-Buget cerere'!AC23+'4-Buget cerere'!AC45+'4-Buget cerere'!AC46+'4-Buget cerere'!AC47+'4-Buget cerere'!AC49+'4-Buget cerere'!AC50+'4-Buget cerere'!AC54+'4-Buget cerere'!AC55)/(1+tva)),0)</f>
        <v>0</v>
      </c>
      <c r="U101" s="351">
        <f>IF('5-Analiza financiara'!U14="Implementare",IF(ISERROR(('4-Buget cerere'!AD17+'4-Buget cerere'!AD18+'4-Buget cerere'!AD19+'4-Buget cerere'!AD23+'4-Buget cerere'!AD45+'4-Buget cerere'!AD46+'4-Buget cerere'!AD47+'4-Buget cerere'!AD49+'4-Buget cerere'!AD50+'4-Buget cerere'!AD54+'4-Buget cerere'!AD55)/(1+tva)),0,('4-Buget cerere'!AD17+'4-Buget cerere'!AD18+'4-Buget cerere'!AD19+'4-Buget cerere'!AD23+'4-Buget cerere'!AD45+'4-Buget cerere'!AD46+'4-Buget cerere'!AD47+'4-Buget cerere'!AD49+'4-Buget cerere'!AD50+'4-Buget cerere'!AD54+'4-Buget cerere'!AD55)/(1+tva)),0)</f>
        <v>0</v>
      </c>
      <c r="V101" s="351">
        <f>IF('5-Analiza financiara'!V14="Implementare",IF(ISERROR(('4-Buget cerere'!AE17+'4-Buget cerere'!AE18+'4-Buget cerere'!AE19+'4-Buget cerere'!AE23+'4-Buget cerere'!AE45+'4-Buget cerere'!AE46+'4-Buget cerere'!AE47+'4-Buget cerere'!AE49+'4-Buget cerere'!AE50+'4-Buget cerere'!AE54+'4-Buget cerere'!AE55)/(1+tva)),0,('4-Buget cerere'!AE17+'4-Buget cerere'!AE18+'4-Buget cerere'!AE19+'4-Buget cerere'!AE23+'4-Buget cerere'!AE45+'4-Buget cerere'!AE46+'4-Buget cerere'!AE47+'4-Buget cerere'!AE49+'4-Buget cerere'!AE50+'4-Buget cerere'!AE54+'4-Buget cerere'!AE55)/(1+tva)),0)</f>
        <v>0</v>
      </c>
      <c r="W101" s="351">
        <f>IF('5-Analiza financiara'!W14="Implementare",IF(ISERROR(('4-Buget cerere'!AF17+'4-Buget cerere'!AF18+'4-Buget cerere'!AF19+'4-Buget cerere'!AF23+'4-Buget cerere'!AF45+'4-Buget cerere'!AF46+'4-Buget cerere'!AF47+'4-Buget cerere'!AF49+'4-Buget cerere'!AF50+'4-Buget cerere'!AF54+'4-Buget cerere'!AF55)/(1+tva)),0,('4-Buget cerere'!AF17+'4-Buget cerere'!AF18+'4-Buget cerere'!AF19+'4-Buget cerere'!AF23+'4-Buget cerere'!AF45+'4-Buget cerere'!AF46+'4-Buget cerere'!AF47+'4-Buget cerere'!AF49+'4-Buget cerere'!AF50+'4-Buget cerere'!AF54+'4-Buget cerere'!AF55)/(1+tva)),0)</f>
        <v>0</v>
      </c>
      <c r="X101" s="8"/>
    </row>
    <row r="102" spans="2:24" outlineLevel="1" x14ac:dyDescent="0.25">
      <c r="B102" s="8"/>
      <c r="C102" s="8"/>
      <c r="D102" s="128" t="s">
        <v>145</v>
      </c>
      <c r="E102" s="126"/>
      <c r="F102" s="127"/>
      <c r="G102" s="37" t="s">
        <v>102</v>
      </c>
      <c r="H102" s="127"/>
      <c r="I102" s="127"/>
      <c r="J102" s="127"/>
      <c r="K102" s="131"/>
      <c r="L102" s="131"/>
      <c r="M102" s="131"/>
      <c r="N102" s="131"/>
      <c r="O102" s="131"/>
      <c r="P102" s="131"/>
      <c r="Q102" s="131"/>
      <c r="R102" s="131"/>
      <c r="S102" s="131"/>
      <c r="T102" s="131"/>
      <c r="U102" s="131"/>
      <c r="V102" s="131"/>
      <c r="W102" s="131"/>
      <c r="X102" s="8"/>
    </row>
    <row r="103" spans="2:24" outlineLevel="1" x14ac:dyDescent="0.25">
      <c r="B103" s="8"/>
      <c r="C103" s="8"/>
      <c r="D103" s="128" t="s">
        <v>270</v>
      </c>
      <c r="E103" s="126"/>
      <c r="F103" s="127"/>
      <c r="G103" s="37" t="s">
        <v>102</v>
      </c>
      <c r="H103" s="127"/>
      <c r="I103" s="127"/>
      <c r="J103" s="127"/>
      <c r="K103" s="351">
        <f>IF(K14="Implementare",IF(ISERROR(('4-Buget cerere'!$G$68+'4-Buget cerere'!$J$68)*'4-Buget cerere'!T70),0,('4-Buget cerere'!$G$68+'4-Buget cerere'!$J$68)*'4-Buget cerere'!T70),0)</f>
        <v>0</v>
      </c>
      <c r="L103" s="351">
        <f>IF(L14="Implementare",IF(ISERROR(('4-Buget cerere'!$G$68+'4-Buget cerere'!$J$68)*'4-Buget cerere'!U70),0,('4-Buget cerere'!$G$68+'4-Buget cerere'!$J$68)*'4-Buget cerere'!U70),0)</f>
        <v>0</v>
      </c>
      <c r="M103" s="351">
        <f>IF(M14="Implementare",IF(ISERROR(('4-Buget cerere'!$G$68+'4-Buget cerere'!$J$68)*'4-Buget cerere'!V70),0,('4-Buget cerere'!$G$68+'4-Buget cerere'!$J$68)*'4-Buget cerere'!V70),0)</f>
        <v>0</v>
      </c>
      <c r="N103" s="351">
        <f>IF(N14="Implementare",IF(ISERROR(('4-Buget cerere'!$G$68+'4-Buget cerere'!$J$68)*'4-Buget cerere'!W70),0,('4-Buget cerere'!$G$68+'4-Buget cerere'!$J$68)*'4-Buget cerere'!W70),0)</f>
        <v>0</v>
      </c>
      <c r="O103" s="351">
        <f>IF(O14="Implementare",IF(ISERROR(('4-Buget cerere'!$G$68+'4-Buget cerere'!$J$68)*'4-Buget cerere'!X70),0,('4-Buget cerere'!$G$68+'4-Buget cerere'!$J$68)*'4-Buget cerere'!X70),0)</f>
        <v>0</v>
      </c>
      <c r="P103" s="351">
        <f>IF(P14="Implementare",IF(ISERROR(('4-Buget cerere'!$G$68+'4-Buget cerere'!$J$68)*'4-Buget cerere'!Y70),0,('4-Buget cerere'!$G$68+'4-Buget cerere'!$J$68)*'4-Buget cerere'!Y70),0)</f>
        <v>0</v>
      </c>
      <c r="Q103" s="351">
        <f>IF(Q14="Implementare",IF(ISERROR(('4-Buget cerere'!$G$68+'4-Buget cerere'!$J$68)*'4-Buget cerere'!Z70),0,('4-Buget cerere'!$G$68+'4-Buget cerere'!$J$68)*'4-Buget cerere'!Z70),0)</f>
        <v>0</v>
      </c>
      <c r="R103" s="351">
        <f>IF(R14="Implementare",IF(ISERROR(('4-Buget cerere'!$G$68+'4-Buget cerere'!$J$68)*'4-Buget cerere'!AA70),0,('4-Buget cerere'!$G$68+'4-Buget cerere'!$J$68)*'4-Buget cerere'!AA70),0)</f>
        <v>0</v>
      </c>
      <c r="S103" s="351">
        <f>IF(S14="Implementare",IF(ISERROR(('4-Buget cerere'!$G$68+'4-Buget cerere'!$J$68)*'4-Buget cerere'!AB70),0,('4-Buget cerere'!$G$68+'4-Buget cerere'!$J$68)*'4-Buget cerere'!AB70),0)</f>
        <v>0</v>
      </c>
      <c r="T103" s="351">
        <f>IF(T14="Implementare",IF(ISERROR(('4-Buget cerere'!$G$68+'4-Buget cerere'!$J$68)*'4-Buget cerere'!AC70),0,('4-Buget cerere'!$G$68+'4-Buget cerere'!$J$68)*'4-Buget cerere'!AC70),0)</f>
        <v>0</v>
      </c>
      <c r="U103" s="351">
        <f>IF(U14="Implementare",IF(ISERROR(('4-Buget cerere'!$G$68+'4-Buget cerere'!$J$68)*'4-Buget cerere'!AD70),0,('4-Buget cerere'!$G$68+'4-Buget cerere'!$J$68)*'4-Buget cerere'!AD70),0)</f>
        <v>0</v>
      </c>
      <c r="V103" s="351">
        <f>IF(V14="Implementare",IF(ISERROR(('4-Buget cerere'!$G$68+'4-Buget cerere'!$J$68)*'4-Buget cerere'!AE70),0,('4-Buget cerere'!$G$68+'4-Buget cerere'!$J$68)*'4-Buget cerere'!AE70),0)</f>
        <v>0</v>
      </c>
      <c r="W103" s="351">
        <f>IF(W14="Implementare",IF(ISERROR(('4-Buget cerere'!$G$68+'4-Buget cerere'!$J$68)*'4-Buget cerere'!AF70),0,('4-Buget cerere'!$G$68+'4-Buget cerere'!$J$68)*'4-Buget cerere'!AF70),0)</f>
        <v>0</v>
      </c>
      <c r="X103" s="8"/>
    </row>
    <row r="104" spans="2:24" outlineLevel="1" x14ac:dyDescent="0.25">
      <c r="B104" s="8"/>
      <c r="C104" s="8"/>
      <c r="D104" s="128" t="s">
        <v>234</v>
      </c>
      <c r="E104" s="126"/>
      <c r="F104" s="127"/>
      <c r="G104" s="37" t="s">
        <v>102</v>
      </c>
      <c r="H104" s="127"/>
      <c r="I104" s="127"/>
      <c r="J104" s="127"/>
      <c r="K104" s="131"/>
      <c r="L104" s="131"/>
      <c r="M104" s="131"/>
      <c r="N104" s="131"/>
      <c r="O104" s="131"/>
      <c r="P104" s="131"/>
      <c r="Q104" s="131"/>
      <c r="R104" s="131"/>
      <c r="S104" s="131"/>
      <c r="T104" s="131"/>
      <c r="U104" s="131"/>
      <c r="V104" s="131"/>
      <c r="W104" s="131"/>
      <c r="X104" s="8"/>
    </row>
    <row r="105" spans="2:24" outlineLevel="1" x14ac:dyDescent="0.25">
      <c r="B105" s="8"/>
      <c r="C105" s="8"/>
      <c r="D105" s="129" t="s">
        <v>146</v>
      </c>
      <c r="E105" s="19"/>
      <c r="F105" s="8"/>
      <c r="G105" s="37" t="s">
        <v>102</v>
      </c>
      <c r="H105" s="8"/>
      <c r="I105" s="8"/>
      <c r="J105" s="8"/>
      <c r="K105" s="350">
        <f>K102-K101-K100-K103+K104</f>
        <v>0</v>
      </c>
      <c r="L105" s="350">
        <f t="shared" ref="L105:W105" si="31">L102-L101-L100-L103+L104</f>
        <v>0</v>
      </c>
      <c r="M105" s="350">
        <f>M102-M101-M100-M103+M104</f>
        <v>0</v>
      </c>
      <c r="N105" s="350">
        <f t="shared" si="31"/>
        <v>0</v>
      </c>
      <c r="O105" s="350">
        <f t="shared" si="31"/>
        <v>0</v>
      </c>
      <c r="P105" s="350">
        <f t="shared" si="31"/>
        <v>0</v>
      </c>
      <c r="Q105" s="350">
        <f t="shared" si="31"/>
        <v>0</v>
      </c>
      <c r="R105" s="350">
        <f t="shared" si="31"/>
        <v>0</v>
      </c>
      <c r="S105" s="350">
        <f t="shared" si="31"/>
        <v>0</v>
      </c>
      <c r="T105" s="350">
        <f t="shared" si="31"/>
        <v>0</v>
      </c>
      <c r="U105" s="350">
        <f t="shared" si="31"/>
        <v>0</v>
      </c>
      <c r="V105" s="350">
        <f t="shared" si="31"/>
        <v>0</v>
      </c>
      <c r="W105" s="350">
        <f t="shared" si="31"/>
        <v>0</v>
      </c>
      <c r="X105" s="8"/>
    </row>
    <row r="106" spans="2:24" outlineLevel="1" x14ac:dyDescent="0.25">
      <c r="B106" s="8"/>
      <c r="C106" s="8"/>
      <c r="D106" s="18"/>
      <c r="E106" s="19"/>
      <c r="F106" s="8"/>
      <c r="G106" s="19"/>
      <c r="H106" s="8"/>
      <c r="I106" s="8"/>
      <c r="J106" s="8"/>
      <c r="K106" s="211"/>
      <c r="L106" s="211"/>
      <c r="M106" s="211"/>
      <c r="N106" s="211"/>
      <c r="O106" s="211"/>
      <c r="P106" s="211"/>
      <c r="Q106" s="211"/>
      <c r="R106" s="211"/>
      <c r="S106" s="211"/>
      <c r="T106" s="211"/>
      <c r="U106" s="211"/>
      <c r="V106" s="211"/>
      <c r="W106" s="211"/>
      <c r="X106" s="8"/>
    </row>
    <row r="107" spans="2:24" ht="29.4" customHeight="1" outlineLevel="1" x14ac:dyDescent="0.25">
      <c r="B107" s="8"/>
      <c r="C107" s="8"/>
      <c r="D107" s="129" t="s">
        <v>230</v>
      </c>
      <c r="E107" s="132"/>
      <c r="F107" s="132"/>
      <c r="G107" s="37" t="s">
        <v>102</v>
      </c>
      <c r="H107" s="8"/>
      <c r="I107" s="8"/>
      <c r="J107" s="8"/>
      <c r="K107" s="229">
        <f t="shared" ref="K107:W107" si="32">K88+K97+K105</f>
        <v>0</v>
      </c>
      <c r="L107" s="229">
        <f t="shared" si="32"/>
        <v>0</v>
      </c>
      <c r="M107" s="229">
        <f t="shared" si="32"/>
        <v>0</v>
      </c>
      <c r="N107" s="229">
        <f t="shared" si="32"/>
        <v>0</v>
      </c>
      <c r="O107" s="229">
        <f t="shared" si="32"/>
        <v>0</v>
      </c>
      <c r="P107" s="229">
        <f t="shared" si="32"/>
        <v>0</v>
      </c>
      <c r="Q107" s="229">
        <f t="shared" si="32"/>
        <v>0</v>
      </c>
      <c r="R107" s="229">
        <f t="shared" si="32"/>
        <v>0</v>
      </c>
      <c r="S107" s="229">
        <f t="shared" si="32"/>
        <v>0</v>
      </c>
      <c r="T107" s="229">
        <f t="shared" si="32"/>
        <v>0</v>
      </c>
      <c r="U107" s="229">
        <f t="shared" si="32"/>
        <v>0</v>
      </c>
      <c r="V107" s="229">
        <f t="shared" si="32"/>
        <v>0</v>
      </c>
      <c r="W107" s="229">
        <f t="shared" si="32"/>
        <v>0</v>
      </c>
      <c r="X107" s="8"/>
    </row>
    <row r="108" spans="2:24" outlineLevel="1" x14ac:dyDescent="0.25">
      <c r="B108" s="8"/>
      <c r="C108" s="8"/>
      <c r="D108" s="18"/>
      <c r="E108" s="19"/>
      <c r="F108" s="8"/>
      <c r="G108" s="19"/>
      <c r="H108" s="8"/>
      <c r="I108" s="8"/>
      <c r="J108" s="8"/>
      <c r="K108" s="211"/>
      <c r="L108" s="211"/>
      <c r="M108" s="211"/>
      <c r="N108" s="211"/>
      <c r="O108" s="211"/>
      <c r="P108" s="211"/>
      <c r="Q108" s="211"/>
      <c r="R108" s="211"/>
      <c r="S108" s="211"/>
      <c r="T108" s="211"/>
      <c r="U108" s="211"/>
      <c r="V108" s="211"/>
      <c r="W108" s="211"/>
      <c r="X108" s="8"/>
    </row>
    <row r="109" spans="2:24" outlineLevel="1" x14ac:dyDescent="0.25">
      <c r="B109" s="8"/>
      <c r="C109" s="8"/>
      <c r="D109" s="133" t="s">
        <v>147</v>
      </c>
      <c r="E109" s="19"/>
      <c r="F109" s="8"/>
      <c r="G109" s="37" t="s">
        <v>102</v>
      </c>
      <c r="H109" s="8"/>
      <c r="I109" s="8"/>
      <c r="J109" s="8"/>
      <c r="K109" s="295">
        <f>IF('1-Inputuri'!$E$24="DA",IF((K86+K103)&gt;(K87+K104),K86+K103-K87-K104,-(K87+K104-K86-K103)),0)</f>
        <v>0</v>
      </c>
      <c r="L109" s="295">
        <f>IF('1-Inputuri'!$E$24="DA",IF((L86+L103)&gt;(L87+L104),L86+L103-L87-L104,-(L87+L104-L86-L103)),0)</f>
        <v>0</v>
      </c>
      <c r="M109" s="295">
        <f>IF('1-Inputuri'!$E$24="DA",IF((M86+M103)&gt;(M87+M104),M86+M103-M87-M104,-(M87+M104-M86-M103)),0)</f>
        <v>0</v>
      </c>
      <c r="N109" s="295">
        <f>IF('1-Inputuri'!$E$24="DA",IF((N86+N103)&gt;(N87+N104),N86+N103-N87-N104,-(N87+N104-N86-N103)),0)</f>
        <v>0</v>
      </c>
      <c r="O109" s="295">
        <f>IF('1-Inputuri'!$E$24="DA",IF((O86+O103)&gt;(O87+O104),O86+O103-O87-O104,-(O87+O104-O86-O103)),0)</f>
        <v>0</v>
      </c>
      <c r="P109" s="295">
        <f>IF('1-Inputuri'!$E$24="DA",IF((P86+P103)&gt;(P87+P104),P86+P103-P87-P104,-(P87+P104-P86-P103)),0)</f>
        <v>0</v>
      </c>
      <c r="Q109" s="295">
        <f>IF('1-Inputuri'!$E$24="DA",IF((Q86+Q103)&gt;(Q87+Q104),Q86+Q103-Q87-Q104,-(Q87+Q104-Q86-Q103)),0)</f>
        <v>0</v>
      </c>
      <c r="R109" s="295">
        <f>IF('1-Inputuri'!$E$24="DA",IF((R86+R103)&gt;(R87+R104),R86+R103-R87-R104,-(R87+R104-R86-R103)),0)</f>
        <v>0</v>
      </c>
      <c r="S109" s="295">
        <f>IF('1-Inputuri'!$E$24="DA",IF((S86+S103)&gt;(S87+S104),S86+S103-S87-S104,-(S87+S104-S86-S103)),0)</f>
        <v>0</v>
      </c>
      <c r="T109" s="295">
        <f>IF('1-Inputuri'!$E$24="DA",IF((T86+T103)&gt;(T87+T104),T86+T103-T87-T104,-(T87+T104-T86-T103)),0)</f>
        <v>0</v>
      </c>
      <c r="U109" s="295">
        <f>IF('1-Inputuri'!$E$24="DA",IF((U86+U103)&gt;(U87+U104),U86+U103-U87-U104,-(U87+U104-U86-U103)),0)</f>
        <v>0</v>
      </c>
      <c r="V109" s="295">
        <f>IF('1-Inputuri'!$E$24="DA",IF((V86+V103)&gt;(V87+V104),V86+V103-V87-V104,-(V87+V104-V86-V103)),0)</f>
        <v>0</v>
      </c>
      <c r="W109" s="295">
        <f>IF('1-Inputuri'!$E$24="DA",IF((W86+W103)&gt;(W87+W104),W86+W103-W87-W104,-(W87+W104-W86-W103)),0)</f>
        <v>0</v>
      </c>
      <c r="X109" s="8"/>
    </row>
    <row r="110" spans="2:24" outlineLevel="1" x14ac:dyDescent="0.25">
      <c r="B110" s="8"/>
      <c r="C110" s="8"/>
      <c r="D110" s="133" t="s">
        <v>235</v>
      </c>
      <c r="E110" s="19"/>
      <c r="F110" s="8"/>
      <c r="G110" s="37" t="s">
        <v>102</v>
      </c>
      <c r="H110" s="8"/>
      <c r="I110" s="8"/>
      <c r="J110" s="8"/>
      <c r="K110" s="295">
        <f t="shared" ref="K110:W110" si="33">K69</f>
        <v>0</v>
      </c>
      <c r="L110" s="295">
        <f t="shared" si="33"/>
        <v>0</v>
      </c>
      <c r="M110" s="295">
        <f t="shared" si="33"/>
        <v>0</v>
      </c>
      <c r="N110" s="295">
        <f t="shared" si="33"/>
        <v>0</v>
      </c>
      <c r="O110" s="295">
        <f t="shared" si="33"/>
        <v>0</v>
      </c>
      <c r="P110" s="295">
        <f t="shared" si="33"/>
        <v>0</v>
      </c>
      <c r="Q110" s="295">
        <f t="shared" si="33"/>
        <v>0</v>
      </c>
      <c r="R110" s="295">
        <f t="shared" si="33"/>
        <v>0</v>
      </c>
      <c r="S110" s="295">
        <f t="shared" si="33"/>
        <v>0</v>
      </c>
      <c r="T110" s="295">
        <f t="shared" si="33"/>
        <v>0</v>
      </c>
      <c r="U110" s="295">
        <f t="shared" si="33"/>
        <v>0</v>
      </c>
      <c r="V110" s="295">
        <f t="shared" si="33"/>
        <v>0</v>
      </c>
      <c r="W110" s="295">
        <f t="shared" si="33"/>
        <v>0</v>
      </c>
      <c r="X110" s="8"/>
    </row>
    <row r="111" spans="2:24" outlineLevel="1" x14ac:dyDescent="0.25">
      <c r="B111" s="8"/>
      <c r="C111" s="8"/>
      <c r="D111" s="18"/>
      <c r="E111" s="19"/>
      <c r="F111" s="8"/>
      <c r="G111" s="19"/>
      <c r="H111" s="8"/>
      <c r="I111" s="8"/>
      <c r="J111" s="8"/>
      <c r="K111" s="8"/>
      <c r="L111" s="8"/>
      <c r="M111" s="8"/>
      <c r="N111" s="8"/>
      <c r="O111" s="8"/>
      <c r="P111" s="8"/>
      <c r="Q111" s="8"/>
      <c r="R111" s="8"/>
      <c r="S111" s="8"/>
      <c r="T111" s="8"/>
      <c r="U111" s="8"/>
      <c r="V111" s="8"/>
      <c r="W111" s="8"/>
      <c r="X111" s="8"/>
    </row>
    <row r="112" spans="2:24" outlineLevel="1" x14ac:dyDescent="0.25">
      <c r="B112" s="8"/>
      <c r="C112" s="8"/>
      <c r="D112" s="40" t="s">
        <v>148</v>
      </c>
      <c r="E112" s="19"/>
      <c r="F112" s="8"/>
      <c r="G112" s="37" t="s">
        <v>102</v>
      </c>
      <c r="H112" s="8"/>
      <c r="I112" s="8"/>
      <c r="J112" s="352">
        <f>'2-Bilant_Solicitant'!H56</f>
        <v>0</v>
      </c>
      <c r="K112" s="229">
        <f>K107+K109-K110</f>
        <v>0</v>
      </c>
      <c r="L112" s="229">
        <f t="shared" ref="L112:W112" si="34">L107+L109-L110</f>
        <v>0</v>
      </c>
      <c r="M112" s="229">
        <f t="shared" si="34"/>
        <v>0</v>
      </c>
      <c r="N112" s="229">
        <f t="shared" si="34"/>
        <v>0</v>
      </c>
      <c r="O112" s="229">
        <f t="shared" si="34"/>
        <v>0</v>
      </c>
      <c r="P112" s="229">
        <f t="shared" si="34"/>
        <v>0</v>
      </c>
      <c r="Q112" s="229">
        <f t="shared" si="34"/>
        <v>0</v>
      </c>
      <c r="R112" s="229">
        <f t="shared" si="34"/>
        <v>0</v>
      </c>
      <c r="S112" s="229">
        <f t="shared" si="34"/>
        <v>0</v>
      </c>
      <c r="T112" s="229">
        <f t="shared" si="34"/>
        <v>0</v>
      </c>
      <c r="U112" s="229">
        <f t="shared" si="34"/>
        <v>0</v>
      </c>
      <c r="V112" s="229">
        <f t="shared" si="34"/>
        <v>0</v>
      </c>
      <c r="W112" s="229">
        <f t="shared" si="34"/>
        <v>0</v>
      </c>
      <c r="X112" s="8"/>
    </row>
    <row r="113" spans="2:24" outlineLevel="1" x14ac:dyDescent="0.25">
      <c r="B113" s="8"/>
      <c r="C113" s="8"/>
      <c r="D113" s="40" t="s">
        <v>149</v>
      </c>
      <c r="E113" s="19"/>
      <c r="F113" s="8"/>
      <c r="G113" s="37" t="s">
        <v>102</v>
      </c>
      <c r="H113" s="8"/>
      <c r="I113" s="8"/>
      <c r="J113" s="211"/>
      <c r="K113" s="229">
        <f>J112+K112</f>
        <v>0</v>
      </c>
      <c r="L113" s="229">
        <f>K113+L112</f>
        <v>0</v>
      </c>
      <c r="M113" s="229">
        <f t="shared" ref="M113:W113" si="35">L113+M112</f>
        <v>0</v>
      </c>
      <c r="N113" s="229">
        <f t="shared" si="35"/>
        <v>0</v>
      </c>
      <c r="O113" s="229">
        <f t="shared" si="35"/>
        <v>0</v>
      </c>
      <c r="P113" s="229">
        <f t="shared" si="35"/>
        <v>0</v>
      </c>
      <c r="Q113" s="229">
        <f t="shared" si="35"/>
        <v>0</v>
      </c>
      <c r="R113" s="229">
        <f t="shared" si="35"/>
        <v>0</v>
      </c>
      <c r="S113" s="229">
        <f t="shared" si="35"/>
        <v>0</v>
      </c>
      <c r="T113" s="229">
        <f t="shared" si="35"/>
        <v>0</v>
      </c>
      <c r="U113" s="229">
        <f t="shared" si="35"/>
        <v>0</v>
      </c>
      <c r="V113" s="229">
        <f t="shared" si="35"/>
        <v>0</v>
      </c>
      <c r="W113" s="229">
        <f t="shared" si="35"/>
        <v>0</v>
      </c>
      <c r="X113" s="8"/>
    </row>
    <row r="114" spans="2:24" ht="22.2" customHeight="1" x14ac:dyDescent="0.25">
      <c r="B114" s="8"/>
      <c r="C114" s="8"/>
      <c r="D114" s="18"/>
      <c r="E114" s="19"/>
      <c r="F114" s="8"/>
      <c r="G114" s="19"/>
      <c r="H114" s="8"/>
      <c r="I114" s="8"/>
      <c r="J114" s="8"/>
      <c r="K114" s="8"/>
      <c r="L114" s="8"/>
      <c r="M114" s="8"/>
      <c r="N114" s="8"/>
      <c r="O114" s="8"/>
      <c r="P114" s="8"/>
      <c r="Q114" s="8"/>
      <c r="R114" s="8"/>
      <c r="S114" s="8"/>
      <c r="T114" s="8"/>
      <c r="U114" s="8"/>
      <c r="V114" s="8"/>
      <c r="W114" s="8"/>
      <c r="X114" s="8"/>
    </row>
    <row r="115" spans="2:24" x14ac:dyDescent="0.25">
      <c r="G115" s="9"/>
    </row>
    <row r="116" spans="2:24" x14ac:dyDescent="0.25">
      <c r="G116" s="9"/>
      <c r="K116" s="60"/>
    </row>
    <row r="117" spans="2:24" x14ac:dyDescent="0.25">
      <c r="G117" s="9"/>
    </row>
    <row r="118" spans="2:24" x14ac:dyDescent="0.25">
      <c r="G118" s="9"/>
    </row>
    <row r="119" spans="2:24" x14ac:dyDescent="0.25">
      <c r="G119" s="9"/>
    </row>
    <row r="120" spans="2:24" x14ac:dyDescent="0.25">
      <c r="G120" s="9"/>
    </row>
    <row r="121" spans="2:24" x14ac:dyDescent="0.25">
      <c r="G121" s="9"/>
    </row>
    <row r="122" spans="2:24" x14ac:dyDescent="0.25">
      <c r="G122" s="9"/>
    </row>
    <row r="123" spans="2:24" x14ac:dyDescent="0.25">
      <c r="G123" s="9"/>
    </row>
    <row r="124" spans="2:24" x14ac:dyDescent="0.25">
      <c r="G124" s="9"/>
    </row>
    <row r="125" spans="2:24" x14ac:dyDescent="0.25">
      <c r="G125" s="9"/>
    </row>
    <row r="126" spans="2:24" x14ac:dyDescent="0.25">
      <c r="G126" s="9"/>
    </row>
    <row r="127" spans="2:24" x14ac:dyDescent="0.25">
      <c r="G127" s="9"/>
    </row>
    <row r="128" spans="2:24" x14ac:dyDescent="0.25">
      <c r="G128" s="9"/>
    </row>
    <row r="129" spans="7:7" x14ac:dyDescent="0.25">
      <c r="G129" s="9"/>
    </row>
    <row r="130" spans="7:7" x14ac:dyDescent="0.25">
      <c r="G130" s="9"/>
    </row>
    <row r="131" spans="7:7" x14ac:dyDescent="0.25">
      <c r="G131" s="9"/>
    </row>
    <row r="132" spans="7:7" x14ac:dyDescent="0.25">
      <c r="G132" s="9"/>
    </row>
    <row r="133" spans="7:7" x14ac:dyDescent="0.25">
      <c r="G133" s="9"/>
    </row>
    <row r="134" spans="7:7" x14ac:dyDescent="0.25">
      <c r="G134" s="9"/>
    </row>
    <row r="135" spans="7:7" x14ac:dyDescent="0.25">
      <c r="G135" s="9"/>
    </row>
    <row r="136" spans="7:7" x14ac:dyDescent="0.25">
      <c r="G136" s="9"/>
    </row>
    <row r="137" spans="7:7" x14ac:dyDescent="0.25">
      <c r="G137" s="9"/>
    </row>
    <row r="138" spans="7:7" x14ac:dyDescent="0.25">
      <c r="G138" s="9"/>
    </row>
    <row r="139" spans="7:7" x14ac:dyDescent="0.25">
      <c r="G139" s="9"/>
    </row>
    <row r="140" spans="7:7" x14ac:dyDescent="0.25">
      <c r="G140" s="9"/>
    </row>
    <row r="141" spans="7:7" x14ac:dyDescent="0.25">
      <c r="G141" s="9"/>
    </row>
    <row r="142" spans="7:7" x14ac:dyDescent="0.25">
      <c r="G142" s="9"/>
    </row>
    <row r="143" spans="7:7" x14ac:dyDescent="0.25">
      <c r="G143" s="9"/>
    </row>
    <row r="144" spans="7:7" x14ac:dyDescent="0.25">
      <c r="G144" s="9"/>
    </row>
    <row r="145" spans="7:7" x14ac:dyDescent="0.25">
      <c r="G145" s="9"/>
    </row>
  </sheetData>
  <sheetProtection algorithmName="SHA-512" hashValue="o24G+39wLB5cs4yYJBg+XEcrYh7tRFQjVpc5JOGFhZkYyjtVW5LQHfKIXujH26bZ6vIZtxyW8Niq+FU3bqMNcQ==" saltValue="yqSqSNyzzVkM8AO9nvHF2g==" spinCount="100000" sheet="1" objects="1" scenarios="1" formatCells="0" formatColumns="0" formatRows="0" insertColumns="0" insertRows="0"/>
  <dataConsolidate/>
  <mergeCells count="16">
    <mergeCell ref="D34:E34"/>
    <mergeCell ref="D49:E49"/>
    <mergeCell ref="D50:E50"/>
    <mergeCell ref="D6:I7"/>
    <mergeCell ref="D77:E77"/>
    <mergeCell ref="D51:E51"/>
    <mergeCell ref="D66:E66"/>
    <mergeCell ref="D67:E67"/>
    <mergeCell ref="D68:E68"/>
    <mergeCell ref="D72:E72"/>
    <mergeCell ref="D73:E73"/>
    <mergeCell ref="D56:E56"/>
    <mergeCell ref="D62:E62"/>
    <mergeCell ref="D63:E63"/>
    <mergeCell ref="D64:E64"/>
    <mergeCell ref="D65:E65"/>
  </mergeCells>
  <pageMargins left="0.33" right="0.23" top="0.28000000000000003" bottom="0.35" header="0.31496062992125984" footer="0.31496062992125984"/>
  <pageSetup paperSize="11" scale="38"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Y18"/>
  <sheetViews>
    <sheetView zoomScaleNormal="100" workbookViewId="0">
      <selection activeCell="M22" sqref="M22"/>
    </sheetView>
  </sheetViews>
  <sheetFormatPr defaultRowHeight="13.8" x14ac:dyDescent="0.25"/>
  <cols>
    <col min="1" max="1" width="4.6640625" style="271" customWidth="1"/>
    <col min="2" max="2" width="3.44140625" style="271" customWidth="1"/>
    <col min="3" max="3" width="49.6640625" style="332" customWidth="1"/>
    <col min="4" max="4" width="3.6640625" style="271" customWidth="1"/>
    <col min="5" max="5" width="2.88671875" style="271" customWidth="1"/>
    <col min="6" max="6" width="3.77734375" style="271" customWidth="1"/>
    <col min="7" max="7" width="16" style="332" customWidth="1"/>
    <col min="8" max="8" width="3.6640625" style="271" customWidth="1"/>
    <col min="9" max="9" width="3.77734375" style="271" customWidth="1"/>
    <col min="10" max="10" width="3.88671875" style="271" customWidth="1"/>
    <col min="11" max="11" width="8.6640625" style="271" customWidth="1"/>
    <col min="12" max="12" width="12.109375" style="271" customWidth="1"/>
    <col min="13" max="14" width="10.6640625" style="271" customWidth="1"/>
    <col min="15" max="15" width="11.77734375" style="271" customWidth="1"/>
    <col min="16" max="23" width="9.6640625" style="271" bestFit="1" customWidth="1"/>
    <col min="24" max="24" width="11" style="271" customWidth="1"/>
    <col min="25" max="25" width="3.88671875" style="271" customWidth="1"/>
    <col min="26" max="16384" width="8.88671875" style="271"/>
  </cols>
  <sheetData>
    <row r="1" spans="2:25" x14ac:dyDescent="0.25">
      <c r="G1" s="271"/>
    </row>
    <row r="2" spans="2:25" ht="14.4" thickBot="1" x14ac:dyDescent="0.3">
      <c r="B2" s="211"/>
      <c r="C2" s="277"/>
      <c r="D2" s="211"/>
      <c r="E2" s="211"/>
      <c r="F2" s="211"/>
      <c r="G2" s="211"/>
      <c r="H2" s="211"/>
      <c r="I2" s="211"/>
    </row>
    <row r="3" spans="2:25" x14ac:dyDescent="0.25">
      <c r="B3" s="211"/>
      <c r="C3" s="220" t="str">
        <f>'5-Analiza financiara'!D5</f>
        <v>PROGRAMUL REGIONAL NORD-VEST 2021-2027</v>
      </c>
      <c r="D3" s="221"/>
      <c r="E3" s="222"/>
      <c r="F3" s="222"/>
      <c r="G3" s="222"/>
      <c r="H3" s="223"/>
      <c r="I3" s="211"/>
    </row>
    <row r="4" spans="2:25" x14ac:dyDescent="0.25">
      <c r="B4" s="211"/>
      <c r="C4" s="355" t="str">
        <f>'5-Analiza financiara'!D6</f>
        <v>Obiectiv specific: RSO1.3 Intensificarea creșterii durabile și a competitivității IMM-urilor și crearea de locuri de muncă în cadrul IMM-urilor, inclusiv prin investiții productive</v>
      </c>
      <c r="D4" s="356"/>
      <c r="E4" s="356"/>
      <c r="F4" s="356"/>
      <c r="G4" s="356"/>
      <c r="H4" s="357"/>
      <c r="I4" s="211"/>
    </row>
    <row r="5" spans="2:25" x14ac:dyDescent="0.25">
      <c r="B5" s="211"/>
      <c r="C5" s="355"/>
      <c r="D5" s="356"/>
      <c r="E5" s="356"/>
      <c r="F5" s="356"/>
      <c r="G5" s="356"/>
      <c r="H5" s="357"/>
      <c r="I5" s="211"/>
    </row>
    <row r="6" spans="2:25" x14ac:dyDescent="0.25">
      <c r="B6" s="211"/>
      <c r="C6" s="224" t="str">
        <f>'5-Analiza financiara'!D8</f>
        <v>Actiune: a) Creșterea competitivității IMM-urilor</v>
      </c>
      <c r="D6" s="217"/>
      <c r="E6" s="211"/>
      <c r="F6" s="211"/>
      <c r="G6" s="211"/>
      <c r="H6" s="212"/>
      <c r="I6" s="211"/>
    </row>
    <row r="7" spans="2:25" ht="14.4" thickBot="1" x14ac:dyDescent="0.3">
      <c r="B7" s="211"/>
      <c r="C7" s="213" t="str">
        <f>'5-Analiza financiara'!D9</f>
        <v>Apel de proiecte nr. PRNV/2023/131.C/1</v>
      </c>
      <c r="D7" s="214"/>
      <c r="E7" s="215"/>
      <c r="F7" s="215"/>
      <c r="G7" s="215"/>
      <c r="H7" s="216"/>
      <c r="I7" s="211"/>
    </row>
    <row r="8" spans="2:25" x14ac:dyDescent="0.25">
      <c r="B8" s="217"/>
      <c r="C8" s="217"/>
      <c r="D8" s="217"/>
      <c r="E8" s="217"/>
      <c r="F8" s="217"/>
      <c r="G8" s="217"/>
      <c r="H8" s="217"/>
      <c r="I8" s="211"/>
    </row>
    <row r="9" spans="2:25" x14ac:dyDescent="0.25">
      <c r="C9" s="271"/>
      <c r="G9" s="271"/>
    </row>
    <row r="10" spans="2:25" x14ac:dyDescent="0.25">
      <c r="B10" s="211"/>
      <c r="C10" s="211"/>
      <c r="D10" s="211"/>
      <c r="F10" s="211"/>
      <c r="G10" s="211"/>
      <c r="H10" s="211"/>
      <c r="J10" s="211"/>
      <c r="K10" s="211"/>
      <c r="L10" s="211"/>
      <c r="M10" s="211"/>
      <c r="N10" s="211"/>
      <c r="O10" s="211"/>
      <c r="P10" s="211"/>
      <c r="Q10" s="211"/>
      <c r="R10" s="211"/>
      <c r="S10" s="211"/>
      <c r="T10" s="211"/>
      <c r="U10" s="211"/>
      <c r="V10" s="211"/>
      <c r="W10" s="211"/>
      <c r="X10" s="211"/>
      <c r="Y10" s="211"/>
    </row>
    <row r="11" spans="2:25" ht="18.600000000000001" customHeight="1" x14ac:dyDescent="0.25">
      <c r="B11" s="211"/>
      <c r="C11" s="459" t="s">
        <v>276</v>
      </c>
      <c r="D11" s="211"/>
      <c r="F11" s="211"/>
      <c r="G11" s="459" t="s">
        <v>275</v>
      </c>
      <c r="H11" s="211"/>
      <c r="J11" s="211"/>
      <c r="K11" s="333" t="str">
        <f>'5-Analiza financiara'!J14</f>
        <v>Istoric</v>
      </c>
      <c r="L11" s="333" t="str">
        <f>'5-Analiza financiara'!K14</f>
        <v>Implementare</v>
      </c>
      <c r="M11" s="333" t="str">
        <f>'5-Analiza financiara'!L14</f>
        <v>Implementare</v>
      </c>
      <c r="N11" s="333" t="str">
        <f>'5-Analiza financiara'!M14</f>
        <v>Implementare</v>
      </c>
      <c r="O11" s="333" t="str">
        <f>'5-Analiza financiara'!N14</f>
        <v>Operare</v>
      </c>
      <c r="P11" s="333" t="str">
        <f>'5-Analiza financiara'!O14</f>
        <v>Operare</v>
      </c>
      <c r="Q11" s="333" t="str">
        <f>'5-Analiza financiara'!P14</f>
        <v>Operare</v>
      </c>
      <c r="R11" s="333" t="str">
        <f>'5-Analiza financiara'!Q14</f>
        <v>Operare</v>
      </c>
      <c r="S11" s="333" t="str">
        <f>'5-Analiza financiara'!R14</f>
        <v>Operare</v>
      </c>
      <c r="T11" s="333" t="str">
        <f>'5-Analiza financiara'!S14</f>
        <v>Operare</v>
      </c>
      <c r="U11" s="333" t="str">
        <f>'5-Analiza financiara'!T14</f>
        <v>Operare</v>
      </c>
      <c r="V11" s="333" t="str">
        <f>'5-Analiza financiara'!U14</f>
        <v>Operare</v>
      </c>
      <c r="W11" s="333" t="str">
        <f>'5-Analiza financiara'!V14</f>
        <v>Operare</v>
      </c>
      <c r="X11" s="333" t="str">
        <f>'5-Analiza financiara'!W14</f>
        <v>Operare</v>
      </c>
      <c r="Y11" s="211"/>
    </row>
    <row r="12" spans="2:25" ht="14.4" thickBot="1" x14ac:dyDescent="0.3">
      <c r="B12" s="211"/>
      <c r="C12" s="460"/>
      <c r="D12" s="211"/>
      <c r="F12" s="211"/>
      <c r="G12" s="460"/>
      <c r="H12" s="211"/>
      <c r="J12" s="211"/>
      <c r="K12" s="334" t="str">
        <f>'5-Analiza financiara'!J11</f>
        <v>N</v>
      </c>
      <c r="L12" s="334">
        <f>'5-Analiza financiara'!K11</f>
        <v>2024</v>
      </c>
      <c r="M12" s="334">
        <f>'5-Analiza financiara'!L11</f>
        <v>2025</v>
      </c>
      <c r="N12" s="334">
        <f>'5-Analiza financiara'!M11</f>
        <v>2026</v>
      </c>
      <c r="O12" s="334">
        <f>'5-Analiza financiara'!N11</f>
        <v>2027</v>
      </c>
      <c r="P12" s="334">
        <f>'5-Analiza financiara'!O11</f>
        <v>2028</v>
      </c>
      <c r="Q12" s="334">
        <f>'5-Analiza financiara'!P11</f>
        <v>2029</v>
      </c>
      <c r="R12" s="334">
        <f>'5-Analiza financiara'!Q11</f>
        <v>2030</v>
      </c>
      <c r="S12" s="334">
        <f>'5-Analiza financiara'!R11</f>
        <v>2031</v>
      </c>
      <c r="T12" s="334">
        <f>'5-Analiza financiara'!S11</f>
        <v>2032</v>
      </c>
      <c r="U12" s="334">
        <f>'5-Analiza financiara'!T11</f>
        <v>2033</v>
      </c>
      <c r="V12" s="334">
        <f>'5-Analiza financiara'!U11</f>
        <v>2034</v>
      </c>
      <c r="W12" s="334">
        <f>'5-Analiza financiara'!V11</f>
        <v>2035</v>
      </c>
      <c r="X12" s="334">
        <f>'5-Analiza financiara'!W11</f>
        <v>2036</v>
      </c>
      <c r="Y12" s="211"/>
    </row>
    <row r="13" spans="2:25" x14ac:dyDescent="0.25">
      <c r="B13" s="211"/>
      <c r="C13" s="277"/>
      <c r="D13" s="211"/>
      <c r="F13" s="211"/>
      <c r="G13" s="277"/>
      <c r="H13" s="211"/>
      <c r="J13" s="211"/>
      <c r="K13" s="211"/>
      <c r="L13" s="211"/>
      <c r="M13" s="211"/>
      <c r="N13" s="211"/>
      <c r="O13" s="211"/>
      <c r="P13" s="211"/>
      <c r="Q13" s="211"/>
      <c r="R13" s="211"/>
      <c r="S13" s="211"/>
      <c r="T13" s="211"/>
      <c r="U13" s="211"/>
      <c r="V13" s="211"/>
      <c r="W13" s="211"/>
      <c r="X13" s="211"/>
      <c r="Y13" s="211"/>
    </row>
    <row r="14" spans="2:25" ht="18.600000000000001" customHeight="1" x14ac:dyDescent="0.25">
      <c r="B14" s="211"/>
      <c r="C14" s="335" t="s">
        <v>272</v>
      </c>
      <c r="D14" s="211"/>
      <c r="F14" s="211"/>
      <c r="G14" s="336" t="s">
        <v>150</v>
      </c>
      <c r="H14" s="211"/>
      <c r="J14" s="211"/>
      <c r="K14" s="337"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Y14" s="211"/>
    </row>
    <row r="15" spans="2:25" ht="21" customHeight="1" x14ac:dyDescent="0.25">
      <c r="B15" s="211"/>
      <c r="C15" s="335" t="s">
        <v>273</v>
      </c>
      <c r="D15" s="211"/>
      <c r="F15" s="211"/>
      <c r="G15" s="336" t="s">
        <v>151</v>
      </c>
      <c r="H15" s="211"/>
      <c r="J15" s="211"/>
      <c r="K15" s="230" t="str">
        <f>IF('2-Bilant_Solicitant'!H120&lt;0,"nu se calculeaza",IF(ISERROR(ROUND('2-Bilant_Solicitant'!H120/'2-Bilant_Solicitant'!H123,2)),"",ROUND('2-Bilant_Solicitant'!H120/'2-Bilant_Solicitant'!H123,2)))</f>
        <v/>
      </c>
      <c r="Y15" s="211"/>
    </row>
    <row r="16" spans="2:25" ht="21" customHeight="1" x14ac:dyDescent="0.25">
      <c r="B16" s="211"/>
      <c r="C16" s="335" t="s">
        <v>274</v>
      </c>
      <c r="D16" s="211"/>
      <c r="F16" s="211"/>
      <c r="G16" s="336"/>
      <c r="H16" s="211"/>
      <c r="J16" s="211"/>
      <c r="L16" s="338" t="str">
        <f>IF('5-Analiza financiara'!K113&lt;0,"NEGATIV","POZITIV")</f>
        <v>POZITIV</v>
      </c>
      <c r="M16" s="338" t="str">
        <f>IF('5-Analiza financiara'!L113&lt;0,"NEGATIV","POZITIV")</f>
        <v>POZITIV</v>
      </c>
      <c r="N16" s="338" t="str">
        <f>IF('5-Analiza financiara'!M113&lt;0,"NEGATIV","POZITIV")</f>
        <v>POZITIV</v>
      </c>
      <c r="O16" s="338" t="str">
        <f>IF('5-Analiza financiara'!N113&lt;0,"NEGATIV","POZITIV")</f>
        <v>POZITIV</v>
      </c>
      <c r="P16" s="338" t="str">
        <f>IF('5-Analiza financiara'!O113&lt;0,"NEGATIV","POZITIV")</f>
        <v>POZITIV</v>
      </c>
      <c r="Q16" s="338" t="str">
        <f>IF('5-Analiza financiara'!P113&lt;0,"NEGATIV","POZITIV")</f>
        <v>POZITIV</v>
      </c>
      <c r="R16" s="338" t="str">
        <f>IF('5-Analiza financiara'!Q113&lt;0,"NEGATIV","POZITIV")</f>
        <v>POZITIV</v>
      </c>
      <c r="S16" s="338" t="str">
        <f>IF('5-Analiza financiara'!R113&lt;0,"NEGATIV","POZITIV")</f>
        <v>POZITIV</v>
      </c>
      <c r="T16" s="338" t="str">
        <f>IF('5-Analiza financiara'!S113&lt;0,"NEGATIV","POZITIV")</f>
        <v>POZITIV</v>
      </c>
      <c r="U16" s="338" t="str">
        <f>IF('5-Analiza financiara'!T113&lt;0,"NEGATIV","POZITIV")</f>
        <v>POZITIV</v>
      </c>
      <c r="V16" s="338" t="str">
        <f>IF('5-Analiza financiara'!U113&lt;0,"NEGATIV","POZITIV")</f>
        <v>POZITIV</v>
      </c>
      <c r="W16" s="338" t="str">
        <f>IF('5-Analiza financiara'!V113&lt;0,"NEGATIV","POZITIV")</f>
        <v>POZITIV</v>
      </c>
      <c r="X16" s="338" t="str">
        <f>IF('5-Analiza financiara'!W113&lt;0,"NEGATIV","POZITIV")</f>
        <v>POZITIV</v>
      </c>
      <c r="Y16" s="211"/>
    </row>
    <row r="17" spans="2:25" ht="21" customHeight="1" x14ac:dyDescent="0.25">
      <c r="B17" s="211"/>
      <c r="C17" s="335" t="s">
        <v>405</v>
      </c>
      <c r="D17" s="211"/>
      <c r="F17" s="211"/>
      <c r="G17" s="336" t="s">
        <v>151</v>
      </c>
      <c r="H17" s="211"/>
      <c r="J17" s="211"/>
      <c r="L17" s="231" t="str">
        <f>IFERROR(ROUND('5-Analiza financiara'!K77/'5-Analiza financiara'!$J$77-1,2),"")</f>
        <v/>
      </c>
      <c r="M17" s="231" t="str">
        <f>IFERROR(ROUND('5-Analiza financiara'!L77/'5-Analiza financiara'!$J$77-1,2),"")</f>
        <v/>
      </c>
      <c r="N17" s="231" t="str">
        <f>IFERROR(ROUND('5-Analiza financiara'!M77/'5-Analiza financiara'!$J$77-1,2),"")</f>
        <v/>
      </c>
      <c r="O17" s="231" t="str">
        <f>IFERROR(ROUND('5-Analiza financiara'!N77/'5-Analiza financiara'!$J$77-1,2),"")</f>
        <v/>
      </c>
      <c r="P17" s="231" t="str">
        <f>IFERROR(ROUND('5-Analiza financiara'!O77/'5-Analiza financiara'!$J$77-1,2),"")</f>
        <v/>
      </c>
      <c r="Q17" s="231" t="str">
        <f>IFERROR(ROUND('5-Analiza financiara'!P77/'5-Analiza financiara'!$J$77-1,2),"")</f>
        <v/>
      </c>
      <c r="R17" s="231" t="str">
        <f>IFERROR(ROUND('5-Analiza financiara'!Q77/'5-Analiza financiara'!$J$77-1,2),"")</f>
        <v/>
      </c>
      <c r="S17" s="231" t="str">
        <f>IFERROR(ROUND('5-Analiza financiara'!R77/'5-Analiza financiara'!$J$77-1,2),"")</f>
        <v/>
      </c>
      <c r="T17" s="231" t="str">
        <f>IFERROR(ROUND('5-Analiza financiara'!S77/'5-Analiza financiara'!$J$77-1,2),"")</f>
        <v/>
      </c>
      <c r="U17" s="231" t="str">
        <f>IFERROR(ROUND('5-Analiza financiara'!T77/'5-Analiza financiara'!$J$77-1,2),"")</f>
        <v/>
      </c>
      <c r="V17" s="231" t="str">
        <f>IFERROR(ROUND('5-Analiza financiara'!U77/'5-Analiza financiara'!$J$77-1,2),"")</f>
        <v/>
      </c>
      <c r="W17" s="231" t="str">
        <f>IFERROR(ROUND('5-Analiza financiara'!V77/'5-Analiza financiara'!$J$77-1,2),"")</f>
        <v/>
      </c>
      <c r="X17" s="231" t="str">
        <f>IFERROR(ROUND('5-Analiza financiara'!W77/'5-Analiza financiara'!$J$77-1,2),"")</f>
        <v/>
      </c>
      <c r="Y17" s="211"/>
    </row>
    <row r="18" spans="2:25" x14ac:dyDescent="0.25">
      <c r="B18" s="211"/>
      <c r="C18" s="277"/>
      <c r="D18" s="211"/>
      <c r="F18" s="211"/>
      <c r="G18" s="277"/>
      <c r="H18" s="211"/>
      <c r="J18" s="211"/>
      <c r="K18" s="211"/>
      <c r="L18" s="211"/>
      <c r="M18" s="211"/>
      <c r="N18" s="211"/>
      <c r="O18" s="211"/>
      <c r="P18" s="211"/>
      <c r="Q18" s="211"/>
      <c r="R18" s="211"/>
      <c r="S18" s="211"/>
      <c r="T18" s="211"/>
      <c r="U18" s="211"/>
      <c r="V18" s="211"/>
      <c r="W18" s="211"/>
      <c r="X18" s="211"/>
      <c r="Y18" s="211"/>
    </row>
  </sheetData>
  <sheetProtection algorithmName="SHA-512" hashValue="LdbgEQyhkq2dbW2HdOvFyxYALDxNBtk2IFu9hkTlNSETY35vThC2ZOz4P6RD8B57L4wZXWVEAOvTMYoBpe0Cfg==" saltValue="CKisvxEr7vNnzb2LRet/6w==" spinCount="100000" sheet="1" objects="1" scenarios="1" formatCells="0" formatColumns="0" formatRows="0" insertColumns="0" insertRows="0"/>
  <mergeCells count="3">
    <mergeCell ref="G11:G12"/>
    <mergeCell ref="C11:C12"/>
    <mergeCell ref="C4:H5"/>
  </mergeCells>
  <conditionalFormatting sqref="L16:X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22"/>
  <sheetViews>
    <sheetView workbookViewId="0">
      <selection activeCell="E8" sqref="E8"/>
    </sheetView>
  </sheetViews>
  <sheetFormatPr defaultRowHeight="14.4" x14ac:dyDescent="0.3"/>
  <cols>
    <col min="3" max="3" width="29.109375" customWidth="1"/>
    <col min="5" max="5" width="23.44140625" customWidth="1"/>
  </cols>
  <sheetData>
    <row r="3" spans="3:5" x14ac:dyDescent="0.3">
      <c r="D3" t="s">
        <v>390</v>
      </c>
      <c r="E3" t="s">
        <v>391</v>
      </c>
    </row>
    <row r="4" spans="3:5" x14ac:dyDescent="0.3">
      <c r="C4" s="165" t="s">
        <v>392</v>
      </c>
      <c r="D4" s="166">
        <v>0.5</v>
      </c>
      <c r="E4" s="166">
        <v>0.6</v>
      </c>
    </row>
    <row r="5" spans="3:5" x14ac:dyDescent="0.3">
      <c r="C5" s="165" t="s">
        <v>393</v>
      </c>
      <c r="D5" s="166">
        <v>0.5</v>
      </c>
      <c r="E5" s="166">
        <v>0.6</v>
      </c>
    </row>
    <row r="6" spans="3:5" x14ac:dyDescent="0.3">
      <c r="C6" s="165" t="s">
        <v>394</v>
      </c>
      <c r="D6" s="166">
        <v>0.6</v>
      </c>
      <c r="E6" s="166">
        <v>0.7</v>
      </c>
    </row>
    <row r="7" spans="3:5" x14ac:dyDescent="0.3">
      <c r="C7" s="165" t="s">
        <v>395</v>
      </c>
      <c r="D7" s="166">
        <v>0.6</v>
      </c>
      <c r="E7" s="166">
        <v>0.7</v>
      </c>
    </row>
    <row r="8" spans="3:5" x14ac:dyDescent="0.3">
      <c r="C8" s="165" t="s">
        <v>396</v>
      </c>
      <c r="D8" s="166">
        <v>0.6</v>
      </c>
      <c r="E8" s="166">
        <v>0.7</v>
      </c>
    </row>
    <row r="9" spans="3:5" x14ac:dyDescent="0.3">
      <c r="C9" s="165" t="s">
        <v>397</v>
      </c>
      <c r="D9" s="166">
        <v>0.6</v>
      </c>
      <c r="E9" s="166">
        <v>0.7</v>
      </c>
    </row>
    <row r="11" spans="3:5" x14ac:dyDescent="0.3">
      <c r="C11" t="str">
        <f>C4&amp;$D$3</f>
        <v>BHMIJLOCIE</v>
      </c>
      <c r="D11" s="167">
        <f>D4</f>
        <v>0.5</v>
      </c>
    </row>
    <row r="12" spans="3:5" x14ac:dyDescent="0.3">
      <c r="C12" t="str">
        <f t="shared" ref="C12:C16" si="0">C5&amp;$D$3</f>
        <v>CJMIJLOCIE</v>
      </c>
      <c r="D12" s="167">
        <f t="shared" ref="D12:D16" si="1">D5</f>
        <v>0.5</v>
      </c>
    </row>
    <row r="13" spans="3:5" x14ac:dyDescent="0.3">
      <c r="C13" t="str">
        <f t="shared" si="0"/>
        <v>BNMIJLOCIE</v>
      </c>
      <c r="D13" s="167">
        <f t="shared" si="1"/>
        <v>0.6</v>
      </c>
    </row>
    <row r="14" spans="3:5" x14ac:dyDescent="0.3">
      <c r="C14" t="str">
        <f t="shared" si="0"/>
        <v>MMMIJLOCIE</v>
      </c>
      <c r="D14" s="167">
        <f t="shared" si="1"/>
        <v>0.6</v>
      </c>
    </row>
    <row r="15" spans="3:5" x14ac:dyDescent="0.3">
      <c r="C15" t="str">
        <f t="shared" si="0"/>
        <v>SMMIJLOCIE</v>
      </c>
      <c r="D15" s="167">
        <f t="shared" si="1"/>
        <v>0.6</v>
      </c>
    </row>
    <row r="16" spans="3:5" x14ac:dyDescent="0.3">
      <c r="C16" t="str">
        <f t="shared" si="0"/>
        <v>SJMIJLOCIE</v>
      </c>
      <c r="D16" s="167">
        <f t="shared" si="1"/>
        <v>0.6</v>
      </c>
    </row>
    <row r="17" spans="3:4" x14ac:dyDescent="0.3">
      <c r="C17" t="str">
        <f>C4&amp;$E$3</f>
        <v>BHMICA SAU MICRO</v>
      </c>
      <c r="D17" s="167">
        <f>E4</f>
        <v>0.6</v>
      </c>
    </row>
    <row r="18" spans="3:4" x14ac:dyDescent="0.3">
      <c r="C18" t="str">
        <f t="shared" ref="C18:C22" si="2">C5&amp;$E$3</f>
        <v>CJMICA SAU MICRO</v>
      </c>
      <c r="D18" s="167">
        <f t="shared" ref="D18:D22" si="3">E5</f>
        <v>0.6</v>
      </c>
    </row>
    <row r="19" spans="3:4" x14ac:dyDescent="0.3">
      <c r="C19" t="str">
        <f t="shared" si="2"/>
        <v>BNMICA SAU MICRO</v>
      </c>
      <c r="D19" s="167">
        <f t="shared" si="3"/>
        <v>0.7</v>
      </c>
    </row>
    <row r="20" spans="3:4" x14ac:dyDescent="0.3">
      <c r="C20" t="str">
        <f t="shared" si="2"/>
        <v>MMMICA SAU MICRO</v>
      </c>
      <c r="D20" s="167">
        <f t="shared" si="3"/>
        <v>0.7</v>
      </c>
    </row>
    <row r="21" spans="3:4" x14ac:dyDescent="0.3">
      <c r="C21" t="str">
        <f t="shared" si="2"/>
        <v>SMMICA SAU MICRO</v>
      </c>
      <c r="D21" s="167">
        <f t="shared" si="3"/>
        <v>0.7</v>
      </c>
    </row>
    <row r="22" spans="3:4" x14ac:dyDescent="0.3">
      <c r="C22" t="str">
        <f t="shared" si="2"/>
        <v>SJMICA SAU MICRO</v>
      </c>
      <c r="D22" s="167">
        <f t="shared" si="3"/>
        <v>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H49"/>
  <sheetViews>
    <sheetView zoomScale="117" zoomScaleNormal="117" workbookViewId="0">
      <selection activeCell="H49" sqref="H49"/>
    </sheetView>
  </sheetViews>
  <sheetFormatPr defaultRowHeight="13.8" x14ac:dyDescent="0.25"/>
  <cols>
    <col min="1" max="1" width="8.88671875" style="8"/>
    <col min="2" max="2" width="36.21875" style="8" customWidth="1"/>
    <col min="3" max="3" width="17.44140625" style="8" customWidth="1"/>
    <col min="4" max="4" width="15.88671875" style="8" customWidth="1"/>
    <col min="5" max="5" width="21.33203125" style="8" customWidth="1"/>
    <col min="6" max="7" width="8.88671875" style="8"/>
    <col min="8" max="8" width="11.77734375" style="8" bestFit="1" customWidth="1"/>
    <col min="9" max="16384" width="8.88671875" style="8"/>
  </cols>
  <sheetData>
    <row r="2" spans="2:5" ht="14.4" thickBot="1" x14ac:dyDescent="0.3">
      <c r="B2" s="134"/>
      <c r="C2" s="135"/>
      <c r="D2" s="135"/>
      <c r="E2" s="136"/>
    </row>
    <row r="3" spans="2:5" x14ac:dyDescent="0.25">
      <c r="B3" s="220" t="str">
        <f>'3-Intreprinderi in dificultate'!C3</f>
        <v>PROGRAMUL REGIONAL NORD-VEST 2021-2027</v>
      </c>
      <c r="C3" s="221"/>
      <c r="D3" s="222"/>
      <c r="E3" s="223"/>
    </row>
    <row r="4" spans="2:5" x14ac:dyDescent="0.25">
      <c r="B4" s="355" t="str">
        <f>'3-Intreprinderi in dificultate'!C4</f>
        <v>Obiectiv specific: RSO1.3 Intensificarea creșterii durabile și a competitivității IMM-urilor și crearea de locuri de muncă în cadrul IMM-urilor, inclusiv prin investiții productive</v>
      </c>
      <c r="C4" s="356"/>
      <c r="D4" s="356"/>
      <c r="E4" s="357"/>
    </row>
    <row r="5" spans="2:5" x14ac:dyDescent="0.25">
      <c r="B5" s="355"/>
      <c r="C5" s="356"/>
      <c r="D5" s="356"/>
      <c r="E5" s="357"/>
    </row>
    <row r="6" spans="2:5" x14ac:dyDescent="0.25">
      <c r="B6" s="224" t="str">
        <f>'3-Intreprinderi in dificultate'!C6</f>
        <v>Actiune: a) Creșterea competitivității IMM-urilor</v>
      </c>
      <c r="C6" s="217"/>
      <c r="D6" s="211"/>
      <c r="E6" s="212"/>
    </row>
    <row r="7" spans="2:5" ht="14.4" thickBot="1" x14ac:dyDescent="0.3">
      <c r="B7" s="213" t="str">
        <f>'3-Intreprinderi in dificultate'!C7</f>
        <v>Apel de proiecte nr. PRNV/2023/131.C/1</v>
      </c>
      <c r="C7" s="214"/>
      <c r="D7" s="215"/>
      <c r="E7" s="216"/>
    </row>
    <row r="8" spans="2:5" x14ac:dyDescent="0.25">
      <c r="B8" s="232"/>
      <c r="C8" s="233"/>
      <c r="D8" s="233"/>
      <c r="E8" s="233"/>
    </row>
    <row r="9" spans="2:5" ht="34.200000000000003" customHeight="1" x14ac:dyDescent="0.25">
      <c r="B9" s="461" t="s">
        <v>319</v>
      </c>
      <c r="C9" s="461"/>
      <c r="D9" s="461"/>
      <c r="E9" s="461"/>
    </row>
    <row r="10" spans="2:5" ht="45" customHeight="1" x14ac:dyDescent="0.25">
      <c r="B10" s="462" t="s">
        <v>283</v>
      </c>
      <c r="C10" s="462"/>
      <c r="D10" s="462"/>
      <c r="E10" s="462"/>
    </row>
    <row r="11" spans="2:5" ht="55.2" x14ac:dyDescent="0.25">
      <c r="B11" s="234" t="s">
        <v>284</v>
      </c>
      <c r="C11" s="234" t="s">
        <v>285</v>
      </c>
      <c r="D11" s="234" t="s">
        <v>286</v>
      </c>
      <c r="E11" s="234" t="s">
        <v>287</v>
      </c>
    </row>
    <row r="12" spans="2:5" x14ac:dyDescent="0.25">
      <c r="B12" s="137"/>
      <c r="C12" s="138"/>
      <c r="D12" s="137"/>
      <c r="E12" s="137"/>
    </row>
    <row r="13" spans="2:5" x14ac:dyDescent="0.25">
      <c r="B13" s="4" t="s">
        <v>288</v>
      </c>
      <c r="C13" s="139">
        <v>0</v>
      </c>
      <c r="D13" s="139">
        <v>0</v>
      </c>
      <c r="E13" s="235">
        <f>C13*D13</f>
        <v>0</v>
      </c>
    </row>
    <row r="14" spans="2:5" x14ac:dyDescent="0.25">
      <c r="B14" s="4" t="s">
        <v>289</v>
      </c>
      <c r="C14" s="38">
        <v>0</v>
      </c>
      <c r="D14" s="38">
        <v>0</v>
      </c>
      <c r="E14" s="229">
        <f>C14*D14</f>
        <v>0</v>
      </c>
    </row>
    <row r="15" spans="2:5" x14ac:dyDescent="0.25">
      <c r="B15" s="4" t="s">
        <v>290</v>
      </c>
      <c r="C15" s="38">
        <v>0</v>
      </c>
      <c r="D15" s="38">
        <v>0</v>
      </c>
      <c r="E15" s="229">
        <f t="shared" ref="E15:E42" si="0">C15*D15</f>
        <v>0</v>
      </c>
    </row>
    <row r="16" spans="2:5" x14ac:dyDescent="0.25">
      <c r="B16" s="4" t="s">
        <v>291</v>
      </c>
      <c r="C16" s="38">
        <v>0</v>
      </c>
      <c r="D16" s="38">
        <v>0</v>
      </c>
      <c r="E16" s="229">
        <f t="shared" si="0"/>
        <v>0</v>
      </c>
    </row>
    <row r="17" spans="2:5" x14ac:dyDescent="0.25">
      <c r="B17" s="4" t="s">
        <v>292</v>
      </c>
      <c r="C17" s="38">
        <v>0</v>
      </c>
      <c r="D17" s="38">
        <v>0</v>
      </c>
      <c r="E17" s="229">
        <f t="shared" si="0"/>
        <v>0</v>
      </c>
    </row>
    <row r="18" spans="2:5" x14ac:dyDescent="0.25">
      <c r="B18" s="4" t="s">
        <v>293</v>
      </c>
      <c r="C18" s="38">
        <v>0</v>
      </c>
      <c r="D18" s="38">
        <v>0</v>
      </c>
      <c r="E18" s="229">
        <f t="shared" si="0"/>
        <v>0</v>
      </c>
    </row>
    <row r="19" spans="2:5" x14ac:dyDescent="0.25">
      <c r="B19" s="4" t="s">
        <v>294</v>
      </c>
      <c r="C19" s="38">
        <v>0</v>
      </c>
      <c r="D19" s="38">
        <v>0</v>
      </c>
      <c r="E19" s="229">
        <f t="shared" si="0"/>
        <v>0</v>
      </c>
    </row>
    <row r="20" spans="2:5" x14ac:dyDescent="0.25">
      <c r="B20" s="4" t="s">
        <v>295</v>
      </c>
      <c r="C20" s="38">
        <v>0</v>
      </c>
      <c r="D20" s="38">
        <v>0</v>
      </c>
      <c r="E20" s="229">
        <f t="shared" si="0"/>
        <v>0</v>
      </c>
    </row>
    <row r="21" spans="2:5" x14ac:dyDescent="0.25">
      <c r="B21" s="4" t="s">
        <v>296</v>
      </c>
      <c r="C21" s="38">
        <v>0</v>
      </c>
      <c r="D21" s="38">
        <v>0</v>
      </c>
      <c r="E21" s="229">
        <f t="shared" si="0"/>
        <v>0</v>
      </c>
    </row>
    <row r="22" spans="2:5" x14ac:dyDescent="0.25">
      <c r="B22" s="4" t="s">
        <v>297</v>
      </c>
      <c r="C22" s="38">
        <v>0</v>
      </c>
      <c r="D22" s="38">
        <v>0</v>
      </c>
      <c r="E22" s="229">
        <f t="shared" si="0"/>
        <v>0</v>
      </c>
    </row>
    <row r="23" spans="2:5" x14ac:dyDescent="0.25">
      <c r="B23" s="4" t="s">
        <v>298</v>
      </c>
      <c r="C23" s="38">
        <v>0</v>
      </c>
      <c r="D23" s="38">
        <v>0</v>
      </c>
      <c r="E23" s="229">
        <f t="shared" si="0"/>
        <v>0</v>
      </c>
    </row>
    <row r="24" spans="2:5" x14ac:dyDescent="0.25">
      <c r="B24" s="4" t="s">
        <v>299</v>
      </c>
      <c r="C24" s="38">
        <v>0</v>
      </c>
      <c r="D24" s="38">
        <v>0</v>
      </c>
      <c r="E24" s="229">
        <f t="shared" si="0"/>
        <v>0</v>
      </c>
    </row>
    <row r="25" spans="2:5" x14ac:dyDescent="0.25">
      <c r="B25" s="4" t="s">
        <v>300</v>
      </c>
      <c r="C25" s="38">
        <v>0</v>
      </c>
      <c r="D25" s="38">
        <v>0</v>
      </c>
      <c r="E25" s="229">
        <f t="shared" si="0"/>
        <v>0</v>
      </c>
    </row>
    <row r="26" spans="2:5" x14ac:dyDescent="0.25">
      <c r="B26" s="4" t="s">
        <v>301</v>
      </c>
      <c r="C26" s="38">
        <v>0</v>
      </c>
      <c r="D26" s="38">
        <v>0</v>
      </c>
      <c r="E26" s="229">
        <f t="shared" si="0"/>
        <v>0</v>
      </c>
    </row>
    <row r="27" spans="2:5" x14ac:dyDescent="0.25">
      <c r="B27" s="4" t="s">
        <v>302</v>
      </c>
      <c r="C27" s="38">
        <v>0</v>
      </c>
      <c r="D27" s="38">
        <v>0</v>
      </c>
      <c r="E27" s="229">
        <f t="shared" si="0"/>
        <v>0</v>
      </c>
    </row>
    <row r="28" spans="2:5" x14ac:dyDescent="0.25">
      <c r="B28" s="4" t="s">
        <v>303</v>
      </c>
      <c r="C28" s="38">
        <v>0</v>
      </c>
      <c r="D28" s="38">
        <v>0</v>
      </c>
      <c r="E28" s="229">
        <f t="shared" si="0"/>
        <v>0</v>
      </c>
    </row>
    <row r="29" spans="2:5" x14ac:dyDescent="0.25">
      <c r="B29" s="4" t="s">
        <v>304</v>
      </c>
      <c r="C29" s="38">
        <v>0</v>
      </c>
      <c r="D29" s="38">
        <v>0</v>
      </c>
      <c r="E29" s="229">
        <f t="shared" si="0"/>
        <v>0</v>
      </c>
    </row>
    <row r="30" spans="2:5" x14ac:dyDescent="0.25">
      <c r="B30" s="4" t="s">
        <v>305</v>
      </c>
      <c r="C30" s="38">
        <v>0</v>
      </c>
      <c r="D30" s="38">
        <v>0</v>
      </c>
      <c r="E30" s="229">
        <f t="shared" si="0"/>
        <v>0</v>
      </c>
    </row>
    <row r="31" spans="2:5" x14ac:dyDescent="0.25">
      <c r="B31" s="4" t="s">
        <v>306</v>
      </c>
      <c r="C31" s="38">
        <v>0</v>
      </c>
      <c r="D31" s="38">
        <v>0</v>
      </c>
      <c r="E31" s="229">
        <f t="shared" si="0"/>
        <v>0</v>
      </c>
    </row>
    <row r="32" spans="2:5" x14ac:dyDescent="0.25">
      <c r="B32" s="4" t="s">
        <v>307</v>
      </c>
      <c r="C32" s="38">
        <v>0</v>
      </c>
      <c r="D32" s="38">
        <v>0</v>
      </c>
      <c r="E32" s="229">
        <f t="shared" si="0"/>
        <v>0</v>
      </c>
    </row>
    <row r="33" spans="2:5" x14ac:dyDescent="0.25">
      <c r="B33" s="4" t="s">
        <v>308</v>
      </c>
      <c r="C33" s="38">
        <v>0</v>
      </c>
      <c r="D33" s="38">
        <v>0</v>
      </c>
      <c r="E33" s="229">
        <f t="shared" si="0"/>
        <v>0</v>
      </c>
    </row>
    <row r="34" spans="2:5" x14ac:dyDescent="0.25">
      <c r="B34" s="4" t="s">
        <v>309</v>
      </c>
      <c r="C34" s="38">
        <v>0</v>
      </c>
      <c r="D34" s="38">
        <v>0</v>
      </c>
      <c r="E34" s="229">
        <f t="shared" si="0"/>
        <v>0</v>
      </c>
    </row>
    <row r="35" spans="2:5" x14ac:dyDescent="0.25">
      <c r="B35" s="4" t="s">
        <v>310</v>
      </c>
      <c r="C35" s="38">
        <v>0</v>
      </c>
      <c r="D35" s="38">
        <v>0</v>
      </c>
      <c r="E35" s="229">
        <f t="shared" si="0"/>
        <v>0</v>
      </c>
    </row>
    <row r="36" spans="2:5" x14ac:dyDescent="0.25">
      <c r="B36" s="4" t="s">
        <v>311</v>
      </c>
      <c r="C36" s="38">
        <v>0</v>
      </c>
      <c r="D36" s="38">
        <v>0</v>
      </c>
      <c r="E36" s="229">
        <f t="shared" si="0"/>
        <v>0</v>
      </c>
    </row>
    <row r="37" spans="2:5" x14ac:dyDescent="0.25">
      <c r="B37" s="4" t="s">
        <v>312</v>
      </c>
      <c r="C37" s="38">
        <v>0</v>
      </c>
      <c r="D37" s="38">
        <v>0</v>
      </c>
      <c r="E37" s="229">
        <f t="shared" si="0"/>
        <v>0</v>
      </c>
    </row>
    <row r="38" spans="2:5" x14ac:dyDescent="0.25">
      <c r="B38" s="4" t="s">
        <v>313</v>
      </c>
      <c r="C38" s="38">
        <v>0</v>
      </c>
      <c r="D38" s="38">
        <v>0</v>
      </c>
      <c r="E38" s="229">
        <f t="shared" si="0"/>
        <v>0</v>
      </c>
    </row>
    <row r="39" spans="2:5" x14ac:dyDescent="0.25">
      <c r="B39" s="4" t="s">
        <v>314</v>
      </c>
      <c r="C39" s="38">
        <v>0</v>
      </c>
      <c r="D39" s="38">
        <v>0</v>
      </c>
      <c r="E39" s="229">
        <f t="shared" si="0"/>
        <v>0</v>
      </c>
    </row>
    <row r="40" spans="2:5" x14ac:dyDescent="0.25">
      <c r="B40" s="4" t="s">
        <v>315</v>
      </c>
      <c r="C40" s="38">
        <v>0</v>
      </c>
      <c r="D40" s="38">
        <v>0</v>
      </c>
      <c r="E40" s="229">
        <f t="shared" si="0"/>
        <v>0</v>
      </c>
    </row>
    <row r="41" spans="2:5" x14ac:dyDescent="0.25">
      <c r="B41" s="4" t="s">
        <v>316</v>
      </c>
      <c r="C41" s="38">
        <v>0</v>
      </c>
      <c r="D41" s="38">
        <v>0</v>
      </c>
      <c r="E41" s="229">
        <f>C41*D41</f>
        <v>0</v>
      </c>
    </row>
    <row r="42" spans="2:5" x14ac:dyDescent="0.25">
      <c r="B42" s="7" t="s">
        <v>317</v>
      </c>
      <c r="C42" s="140">
        <v>0</v>
      </c>
      <c r="D42" s="140">
        <v>0</v>
      </c>
      <c r="E42" s="236">
        <f t="shared" si="0"/>
        <v>0</v>
      </c>
    </row>
    <row r="43" spans="2:5" x14ac:dyDescent="0.25">
      <c r="B43" s="141" t="s">
        <v>318</v>
      </c>
      <c r="C43" s="237">
        <f>SUM(C13:C42)</f>
        <v>0</v>
      </c>
      <c r="D43" s="142"/>
      <c r="E43" s="237">
        <f>SUM(E13:E42)</f>
        <v>0</v>
      </c>
    </row>
    <row r="49" spans="8:8" x14ac:dyDescent="0.25">
      <c r="H49" s="90"/>
    </row>
  </sheetData>
  <sheetProtection algorithmName="SHA-512" hashValue="77XwzD0XurYKHP9IOP9y69aYG1urwT63zNUvQfYhyuaZBChsyZ+lDzRVgAz9VN2Bnrs0bU9MGYbs1DiX4I95Bg==" saltValue="or78LPSV8bHL/xDh5JQdtQ==" spinCount="100000" sheet="1" objects="1" scenarios="1"/>
  <mergeCells count="3">
    <mergeCell ref="B9:E9"/>
    <mergeCell ref="B10:E10"/>
    <mergeCell ref="B4:E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FD1991-F90D-4ABC-AC79-CDD5EDB88D89}">
  <ds:schemaRefs>
    <ds:schemaRef ds:uri="http://schemas.microsoft.com/sharepoint/v3/contenttype/forms"/>
  </ds:schemaRefs>
</ds:datastoreItem>
</file>

<file path=customXml/itemProps2.xml><?xml version="1.0" encoding="utf-8"?>
<ds:datastoreItem xmlns:ds="http://schemas.openxmlformats.org/officeDocument/2006/customXml" ds:itemID="{8E58E3E4-D585-4D1A-83EA-7AA61E3FD0E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0-Instructiuni</vt:lpstr>
      <vt:lpstr>1-Inputuri</vt:lpstr>
      <vt:lpstr>2-Bilant_Solicitant</vt:lpstr>
      <vt:lpstr>3-Intreprinderi in dificultate</vt:lpstr>
      <vt:lpstr>4-Buget cerere</vt:lpstr>
      <vt:lpstr>5-Analiza financiara</vt:lpstr>
      <vt:lpstr>6-Rezumat indicatori</vt:lpstr>
      <vt:lpstr>Foaie1</vt:lpstr>
      <vt:lpstr>7-Imobilizari</vt:lpstr>
      <vt:lpstr>eur</vt:lpstr>
      <vt:lpstr>'1-Inputuri'!Print_Area</vt:lpstr>
      <vt:lpstr>'3-Intreprinderi in dificultate'!Print_Area</vt:lpstr>
      <vt:lpstr>'4-Buget cerere'!Print_Area</vt:lpstr>
      <vt:lpstr>'5-Analiza financiara'!Print_Area</vt:lpstr>
      <vt:lpstr>'6-Rezumat indicatori'!Print_Area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Dana Achim</cp:lastModifiedBy>
  <cp:lastPrinted>2023-09-01T09:19:59Z</cp:lastPrinted>
  <dcterms:created xsi:type="dcterms:W3CDTF">2022-06-05T06:21:46Z</dcterms:created>
  <dcterms:modified xsi:type="dcterms:W3CDTF">2023-09-11T12:59:04Z</dcterms:modified>
</cp:coreProperties>
</file>