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anamariadullo\Desktop\"/>
    </mc:Choice>
  </mc:AlternateContent>
  <xr:revisionPtr revIDLastSave="0" documentId="13_ncr:1_{011AB2A9-6572-4AAA-95C6-46CE702EA1EA}" xr6:coauthVersionLast="47" xr6:coauthVersionMax="47" xr10:uidLastSave="{00000000-0000-0000-0000-000000000000}"/>
  <bookViews>
    <workbookView xWindow="-108" yWindow="-108" windowWidth="23256" windowHeight="12576" tabRatio="840" activeTab="4"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5"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33" i="4"/>
  <c r="W32" i="4" s="1"/>
  <c r="V134" i="2"/>
  <c r="V136" i="2" s="1"/>
  <c r="U137" i="2"/>
  <c r="T60" i="4" s="1"/>
  <c r="T62" i="4" s="1"/>
  <c r="T64" i="4" s="1"/>
  <c r="S63" i="4"/>
  <c r="S66" i="4"/>
  <c r="V49" i="4"/>
  <c r="W42" i="4"/>
  <c r="W49" i="4" s="1"/>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<sst xmlns="http://schemas.openxmlformats.org/spreadsheetml/2006/main" count="1083" uniqueCount="596">
  <si>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</si>
  <si>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</si>
  <si>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</si>
  <si>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</si>
  <si>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</si>
  <si>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</si>
  <si>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</si>
  <si>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</si>
  <si>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</si>
  <si>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</si>
  <si>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</si>
  <si>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</si>
  <si>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</si>
  <si>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</si>
  <si>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</si>
  <si>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</si>
  <si>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</si>
  <si>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</si>
  <si>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</si>
  <si>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</si>
  <si>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</si>
  <si>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</si>
  <si>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</si>
  <si>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</si>
  <si>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</si>
  <si>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</si>
  <si>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</si>
  <si>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</si>
  <si>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</si>
  <si>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</si>
  <si>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</si>
  <si>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</si>
  <si>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</si>
  <si>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</si>
  <si>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</si>
  <si>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</si>
  <si>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</si>
  <si>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</si>
  <si>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</si>
  <si>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</si>
  <si>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</si>
  <si>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</si>
  <si>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</si>
  <si>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</si>
  <si>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</si>
  <si>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</si>
  <si>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</si>
  <si>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</si>
  <si>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</si>
  <si>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</si>
  <si>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</si>
  <si>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</si>
  <si>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</si>
  <si>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</si>
  <si>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</si>
  <si>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</si>
  <si>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</si>
  <si>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</si>
  <si>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</si>
  <si>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</si>
  <si>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</si>
  <si>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</si>
  <si>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</si>
  <si>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</si>
  <si>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</si>
  <si>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</si>
  <si>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</si>
  <si>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</si>
  <si>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</si>
  <si>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</si>
  <si>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</si>
  <si>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</si>
  <si>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</si>
  <si>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</si>
  <si>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</si>
  <si>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</si>
  <si>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</si>
  <si>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</si>
  <si>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</si>
  <si>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</si>
  <si>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</si>
  <si>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</si>
  <si>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</si>
  <si>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</si>
  <si>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</si>
  <si>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</si>
  <si>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</si>
  <si>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</si>
  <si>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</si>
  <si>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</si>
  <si>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</si>
  <si>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</si>
  <si>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</si>
  <si>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</si>
  <si>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</si>
  <si>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</si>
  <si>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</si>
  <si>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</si>
  <si>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</si>
  <si>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</si>
  <si>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</si>
  <si>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</si>
  <si>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</si>
  <si>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</si>
  <si>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</si>
  <si>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</si>
  <si>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</si>
  <si>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</si>
  <si>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</si>
  <si>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</si>
  <si>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</si>
  <si>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</si>
  <si>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</si>
  <si>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</si>
  <si>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</si>
  <si>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</si>
  <si>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</si>
  <si>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</si>
  <si>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</si>
  <si>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</si>
  <si>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</si>
  <si>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</si>
  <si>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</si>
  <si>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</si>
  <si>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</si>
  <si>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</si>
  <si>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</si>
  <si>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</si>
  <si>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</si>
  <si>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</si>
  <si>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</si>
  <si>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</si>
  <si>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</si>
  <si>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</si>
  <si>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</si>
  <si>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</si>
  <si>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</si>
  <si>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</si>
  <si>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</si>
  <si>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</si>
  <si>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</si>
  <si>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</si>
  <si>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</si>
  <si>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</si>
  <si>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</si>
  <si>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</si>
  <si>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</si>
  <si>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</si>
  <si>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</si>
  <si>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</si>
  <si>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</si>
  <si>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</si>
  <si>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</si>
  <si>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</si>
  <si>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</si>
  <si>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</si>
  <si>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</si>
  <si>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</si>
  <si>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</si>
  <si>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</si>
  <si>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</si>
  <si>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</si>
  <si>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</si>
  <si>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</si>
  <si>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</si>
  <si>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</si>
  <si>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</si>
  <si>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</si>
  <si>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</si>
  <si>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</si>
  <si>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</si>
  <si>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</si>
  <si>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</si>
  <si>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</si>
  <si>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</si>
  <si>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</si>
  <si>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</si>
  <si>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</si>
  <si>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</si>
  <si>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</si>
  <si>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</si>
  <si>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</si>
  <si>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</si>
  <si>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</si>
  <si>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</si>
  <si>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</si>
  <si>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</si>
  <si>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</si>
  <si>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</si>
  <si>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</si>
  <si>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</si>
  <si>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</si>
  <si>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</si>
  <si>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</si>
  <si>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</si>
  <si>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</si>
  <si>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</si>
  <si>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</si>
  <si>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</si>
  <si>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</si>
  <si>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</si>
  <si>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</si>
  <si>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</si>
  <si>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</si>
  <si>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</si>
  <si>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</si>
  <si>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</si>
  <si>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</si>
  <si>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</si>
  <si>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</si>
  <si>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</si>
  <si>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</si>
  <si>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</si>
  <si>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</si>
  <si>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</si>
  <si>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</si>
  <si>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</si>
  <si>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</si>
  <si>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</si>
  <si>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</si>
  <si>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</si>
  <si>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</si>
  <si>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</si>
  <si>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</si>
  <si>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</si>
  <si>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</si>
  <si>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</si>
  <si>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</si>
  <si>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</si>
  <si>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</si>
  <si>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</si>
  <si>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</si>
  <si>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</si>
  <si>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</si>
  <si>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</si>
  <si>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</si>
  <si>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</si>
  <si>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</si>
  <si>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</si>
  <si>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</si>
  <si>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</si>
  <si>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</si>
  <si>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</si>
  <si>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</si>
  <si>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</si>
  <si>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</si>
  <si>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</si>
  <si>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</si>
  <si>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</si>
  <si>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</si>
  <si>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</si>
  <si>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</si>
  <si>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</si>
  <si>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</si>
  <si>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</si>
  <si>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</si>
  <si>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</si>
  <si>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</si>
  <si>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</si>
  <si>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</si>
  <si>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</si>
  <si>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</si>
  <si>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</si>
  <si>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</si>
  <si>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</si>
  <si>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</si>
  <si>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</si>
  <si>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</si>
  <si>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</si>
  <si>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</si>
  <si>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</si>
  <si>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</si>
  <si>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</si>
  <si>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</si>
  <si>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</si>
  <si>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</si>
  <si>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</si>
  <si>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</si>
  <si>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</si>
  <si>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</si>
  <si>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</si>
  <si>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</si>
  <si>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</si>
  <si>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</si>
  <si>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</si>
  <si>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</si>
  <si>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</si>
  <si>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</si>
  <si>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</si>
  <si>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</si>
  <si>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</si>
  <si>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</si>
  <si>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</si>
  <si>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</si>
  <si>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</si>
  <si>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</si>
  <si>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</si>
  <si>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</si>
  <si>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</si>
  <si>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</si>
  <si>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</si>
  <si>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</si>
  <si>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</si>
  <si>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</si>
  <si>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</si>
  <si>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</si>
  <si>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</si>
  <si>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</si>
  <si>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</si>
  <si>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</si>
  <si>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</si>
  <si>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</si>
  <si>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</si>
  <si>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</si>
  <si>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</si>
  <si>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</si>
  <si>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</si>
  <si>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</si>
  <si>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</si>
  <si>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</si>
  <si>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</si>
  <si>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</si>
  <si>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</si>
  <si>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</si>
  <si>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</si>
  <si>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</si>
  <si>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</si>
  <si>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</si>
  <si>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</si>
  <si>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</si>
  <si>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</si>
  <si>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</si>
  <si>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</si>
  <si>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</si>
  <si>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</si>
  <si>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</si>
  <si>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</si>
  <si>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</si>
  <si>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</si>
  <si>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</si>
  <si>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</si>
  <si>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</si>
  <si>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</si>
  <si>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</si>
  <si>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</si>
  <si>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</si>
  <si>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</si>
  <si>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</si>
  <si>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</si>
  <si>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</si>
  <si>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</si>
  <si>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</si>
  <si>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</si>
  <si>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</si>
  <si>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</si>
  <si>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</si>
  <si>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</si>
  <si>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</si>
  <si>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</si>
  <si>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</si>
  <si>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</si>
  <si>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</si>
  <si>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</si>
  <si>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</si>
  <si>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</si>
  <si>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</si>
  <si>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</si>
  <si>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</si>
  <si>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</si>
  <si>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</si>
  <si>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</si>
  <si>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</si>
  <si>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</si>
  <si>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</si>
  <si>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</si>
  <si>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</si>
  <si>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</si>
  <si>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</si>
  <si>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</si>
  <si>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</si>
  <si>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</si>
  <si>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</si>
  <si>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</si>
  <si>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</si>
  <si>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</si>
  <si>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</si>
  <si>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</si>
  <si>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</si>
  <si>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</si>
  <si>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</si>
  <si>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</si>
  <si>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</si>
  <si>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</si>
  <si>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</si>
  <si>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</si>
  <si>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</si>
  <si>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</si>
  <si>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</si>
  <si>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</si>
  <si>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</si>
  <si>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</si>
  <si>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</si>
  <si>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</si>
  <si>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</si>
  <si>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</si>
  <si>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</si>
  <si>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</si>
  <si>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</si>
  <si>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</si>
  <si>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</si>
  <si>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</si>
  <si>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</si>
  <si>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</si>
  <si>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</si>
  <si>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</si>
  <si>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</si>
  <si>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</si>
  <si>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</si>
  <si>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</si>
  <si>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</si>
  <si>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</si>
  <si>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</si>
  <si>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</si>
  <si>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</si>
  <si>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</si>
  <si>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</si>
  <si>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</si>
  <si>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</si>
  <si>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</si>
  <si>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</si>
  <si>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</si>
  <si>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</si>
  <si>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</si>
  <si>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</si>
  <si>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</si>
  <si>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</si>
  <si>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</si>
  <si>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</si>
  <si>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</si>
  <si>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</si>
  <si>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</si>
  <si>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</si>
  <si>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</si>
  <si>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</si>
  <si>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</si>
  <si>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</si>
  <si>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</si>
  <si>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</si>
  <si>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</si>
  <si>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</si>
  <si>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</si>
  <si>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</si>
  <si>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</si>
  <si>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</si>
  <si>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</si>
  <si>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</si>
  <si>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</si>
  <si>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</si>
  <si>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</si>
  <si>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</si>
  <si>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</si>
  <si>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</si>
  <si>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</si>
  <si>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</si>
  <si>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</si>
  <si>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</si>
  <si>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</si>
  <si>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</si>
  <si>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</si>
  <si>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</si>
  <si>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</si>
  <si>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</si>
  <si>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</si>
  <si>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</si>
  <si>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</si>
  <si>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</si>
  <si>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</si>
  <si>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</si>
  <si>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</si>
  <si>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</si>
  <si>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</si>
  <si>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</si>
  <si>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</si>
  <si>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</si>
  <si>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</si>
  <si>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</si>
  <si>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</si>
  <si>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</si>
  <si>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</si>
  <si>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</si>
  <si>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</si>
  <si>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</si>
  <si>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</si>
  <si>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</si>
  <si>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</si>
  <si>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</si>
  <si>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</si>
  <si>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</si>
  <si>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</si>
  <si>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</si>
  <si>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</si>
  <si>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</si>
  <si>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</si>
  <si>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</si>
  <si>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</si>
  <si>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</si>
  <si>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</si>
  <si>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</si>
  <si>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</si>
  <si>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</si>
  <si>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</si>
  <si>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</si>
  <si>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</si>
  <si>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</si>
  <si>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</si>
  <si>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</si>
  <si>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</si>
  <si>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</si>
  <si>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</si>
  <si>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</si>
  <si>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</si>
  <si>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</si>
  <si>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</si>
  <si>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</si>
  <si>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</si>
  <si>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</si>
  <si>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</si>
  <si>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</si>
  <si>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</si>
  <si>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</si>
  <si>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</si>
  <si>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</si>
  <si>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</si>
  <si>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</si>
  <si>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</si>
  <si>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</si>
  <si>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</si>
  <si>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</si>
  <si>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</si>
  <si>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</si>
  <si>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</si>
  <si>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</si>
  <si>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</si>
  <si>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</si>
  <si>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</si>
  <si>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</si>
  <si>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</si>
  <si>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</si>
  <si>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</si>
  <si>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</si>
  <si>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</si>
  <si>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</si>
  <si>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</si>
  <si>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</si>
  <si>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</si>
  <si>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</si>
  <si>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</si>
  <si>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</si>
  <si>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</si>
  <si>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</si>
  <si>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</si>
  <si>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</si>
  <si>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</si>
  <si>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</si>
  <si>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</si>
  <si>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</si>
  <si>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</si>
  <si>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</si>
  <si>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</si>
  <si>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</si>
  <si>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</si>
  <si>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</si>
  <si>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</si>
  <si>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</si>
  <si>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</si>
  <si>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</si>
  <si>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</si>
  <si>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</si>
  <si>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</si>
  <si>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</si>
  <si>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</si>
  <si>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</si>
  <si>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</si>
  <si>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</si>
  <si>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</si>
  <si>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</si>
  <si>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</si>
  <si>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</si>
  <si>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</si>
  <si>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</si>
  <si>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</si>
  <si>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</si>
  <si>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</si>
  <si>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</si>
  <si>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</si>
  <si>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Apel de proiecte nr. PRNV/2023/131.D/1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</si>
</sst>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2" borderId="0" xfId="0" applyFont="1" applyFill="1" applyAlignment="1">
      <alignment horizontal="center" vertical="center"/>
    </xf>
    <xf numFmtId="0" fontId="3" fillId="2" borderId="0" xfId="0" applyFont="1" applyFill="1" applyAlignment="1">
      <alignment horizontal="center" vertical="center"/>
    </xf>
    <xf numFmtId="0" fontId="15" fillId="2" borderId="0" xfId="0" applyFont="1" applyFill="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9"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zoomScale="98" zoomScaleNormal="98" workbookViewId="0">
      <selection activeCell="C8" sqref="C8"/>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8" t="s">
        <v>389</v>
      </c>
      <c r="D3" s="359"/>
      <c r="E3" s="359"/>
      <c r="F3" s="359"/>
      <c r="G3" s="359"/>
      <c r="H3" s="359"/>
      <c r="I3" s="359"/>
      <c r="J3" s="359"/>
      <c r="K3" s="360"/>
      <c r="L3" s="211"/>
      <c r="M3" s="211"/>
      <c r="N3" s="211"/>
      <c r="O3" s="211"/>
      <c r="P3" s="211"/>
      <c r="Q3" s="211"/>
      <c r="R3" s="211"/>
      <c r="S3" s="211"/>
      <c r="T3" s="211"/>
      <c r="U3" s="211"/>
    </row>
    <row r="4" spans="2:21" ht="13.8" customHeight="1" x14ac:dyDescent="0.25">
      <c r="B4" s="270"/>
      <c r="C4" s="355" t="s">
        <v>387</v>
      </c>
      <c r="D4" s="356"/>
      <c r="E4" s="356"/>
      <c r="F4" s="356"/>
      <c r="G4" s="356"/>
      <c r="H4" s="356"/>
      <c r="I4" s="356"/>
      <c r="J4" s="356"/>
      <c r="K4" s="357"/>
      <c r="L4" s="211"/>
      <c r="M4" s="211"/>
      <c r="N4" s="211"/>
      <c r="O4" s="211"/>
      <c r="P4" s="211"/>
      <c r="Q4" s="211"/>
      <c r="R4" s="211"/>
      <c r="S4" s="211"/>
      <c r="T4" s="211"/>
      <c r="U4" s="211"/>
    </row>
    <row r="5" spans="2:21" x14ac:dyDescent="0.25">
      <c r="B5" s="270"/>
      <c r="C5" s="355"/>
      <c r="D5" s="356"/>
      <c r="E5" s="356"/>
      <c r="F5" s="356"/>
      <c r="G5" s="356"/>
      <c r="H5" s="356"/>
      <c r="I5" s="356"/>
      <c r="J5" s="356"/>
      <c r="K5" s="357"/>
      <c r="L5" s="211"/>
      <c r="M5" s="211"/>
      <c r="N5" s="211"/>
      <c r="O5" s="211"/>
      <c r="P5" s="211"/>
      <c r="Q5" s="211"/>
      <c r="R5" s="211"/>
      <c r="S5" s="211"/>
      <c r="T5" s="211"/>
      <c r="U5" s="211"/>
    </row>
    <row r="6" spans="2:21" x14ac:dyDescent="0.25">
      <c r="B6" s="270"/>
      <c r="C6" s="353" t="s">
        <v>388</v>
      </c>
      <c r="D6" s="354"/>
      <c r="E6" s="354"/>
      <c r="F6" s="354"/>
      <c r="G6" s="354"/>
      <c r="H6" s="354"/>
      <c r="I6" s="354"/>
      <c r="J6" s="211"/>
      <c r="K6" s="212"/>
      <c r="L6" s="211"/>
      <c r="M6" s="211"/>
      <c r="N6" s="211"/>
      <c r="O6" s="211"/>
      <c r="P6" s="211"/>
      <c r="Q6" s="211"/>
      <c r="R6" s="211"/>
      <c r="S6" s="211"/>
      <c r="T6" s="211"/>
      <c r="U6" s="211"/>
    </row>
    <row r="7" spans="2:21" ht="14.4" thickBot="1" x14ac:dyDescent="0.3">
      <c r="B7" s="270"/>
      <c r="C7" s="213" t="s">
        <v>595</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412</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576</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575</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577</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578</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579</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580</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410</v>
      </c>
      <c r="J32" s="211"/>
      <c r="K32" s="365" t="s">
        <v>514</v>
      </c>
      <c r="L32" s="366"/>
      <c r="M32" s="366"/>
      <c r="N32" s="366"/>
      <c r="O32" s="366"/>
      <c r="P32" s="366"/>
      <c r="Q32" s="366"/>
      <c r="R32" s="366"/>
      <c r="S32" s="366"/>
      <c r="T32" s="367"/>
      <c r="U32" s="211"/>
    </row>
    <row r="33" spans="2:21" ht="14.4" x14ac:dyDescent="0.3">
      <c r="B33" s="270"/>
      <c r="C33" s="211"/>
      <c r="D33" s="211"/>
      <c r="E33" s="211"/>
      <c r="F33" s="211"/>
      <c r="G33" s="211"/>
      <c r="H33" s="211"/>
      <c r="I33" s="276" t="s">
        <v>161</v>
      </c>
      <c r="J33" s="211"/>
      <c r="K33" s="368"/>
      <c r="L33" s="369"/>
      <c r="M33" s="369"/>
      <c r="N33" s="369"/>
      <c r="O33" s="369"/>
      <c r="P33" s="369"/>
      <c r="Q33" s="369"/>
      <c r="R33" s="369"/>
      <c r="S33" s="369"/>
      <c r="T33" s="370"/>
      <c r="U33" s="211"/>
    </row>
    <row r="34" spans="2:21" x14ac:dyDescent="0.25">
      <c r="B34" s="270"/>
      <c r="C34" s="211"/>
      <c r="D34" s="211"/>
      <c r="E34" s="211"/>
      <c r="F34" s="211"/>
      <c r="G34" s="211"/>
      <c r="H34" s="211"/>
      <c r="I34" s="211"/>
      <c r="J34" s="211"/>
      <c r="K34" s="371"/>
      <c r="L34" s="372"/>
      <c r="M34" s="372"/>
      <c r="N34" s="372"/>
      <c r="O34" s="372"/>
      <c r="P34" s="372"/>
      <c r="Q34" s="372"/>
      <c r="R34" s="372"/>
      <c r="S34" s="372"/>
      <c r="T34" s="373"/>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583</v>
      </c>
      <c r="D36" s="211"/>
      <c r="E36" s="211"/>
      <c r="F36" s="211"/>
      <c r="G36" s="211"/>
      <c r="H36" s="211"/>
      <c r="I36" s="217" t="s">
        <v>584</v>
      </c>
      <c r="J36" s="211"/>
      <c r="K36" s="365" t="s">
        <v>585</v>
      </c>
      <c r="L36" s="366"/>
      <c r="M36" s="366"/>
      <c r="N36" s="366"/>
      <c r="O36" s="366"/>
      <c r="P36" s="366"/>
      <c r="Q36" s="366"/>
      <c r="R36" s="366"/>
      <c r="S36" s="366"/>
      <c r="T36" s="367"/>
      <c r="U36" s="211"/>
    </row>
    <row r="37" spans="2:21" ht="14.4" x14ac:dyDescent="0.3">
      <c r="B37" s="270"/>
      <c r="C37" s="211"/>
      <c r="D37" s="211"/>
      <c r="E37" s="211"/>
      <c r="F37" s="211"/>
      <c r="G37" s="211"/>
      <c r="H37" s="211"/>
      <c r="I37" s="276" t="s">
        <v>161</v>
      </c>
      <c r="J37" s="211"/>
      <c r="K37" s="368"/>
      <c r="L37" s="369"/>
      <c r="M37" s="369"/>
      <c r="N37" s="369"/>
      <c r="O37" s="369"/>
      <c r="P37" s="369"/>
      <c r="Q37" s="369"/>
      <c r="R37" s="369"/>
      <c r="S37" s="369"/>
      <c r="T37" s="370"/>
      <c r="U37" s="211"/>
    </row>
    <row r="38" spans="2:21" x14ac:dyDescent="0.25">
      <c r="B38" s="270"/>
      <c r="C38" s="211"/>
      <c r="D38" s="211"/>
      <c r="E38" s="211"/>
      <c r="F38" s="211"/>
      <c r="G38" s="211"/>
      <c r="H38" s="211"/>
      <c r="I38" s="211"/>
      <c r="J38" s="211"/>
      <c r="K38" s="371"/>
      <c r="L38" s="372"/>
      <c r="M38" s="372"/>
      <c r="N38" s="372"/>
      <c r="O38" s="372"/>
      <c r="P38" s="372"/>
      <c r="Q38" s="372"/>
      <c r="R38" s="372"/>
      <c r="S38" s="372"/>
      <c r="T38" s="373"/>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586</v>
      </c>
      <c r="J40" s="211"/>
      <c r="K40" s="374" t="s">
        <v>587</v>
      </c>
      <c r="L40" s="375"/>
      <c r="M40" s="375"/>
      <c r="N40" s="375"/>
      <c r="O40" s="375"/>
      <c r="P40" s="375"/>
      <c r="Q40" s="375"/>
      <c r="R40" s="375"/>
      <c r="S40" s="375"/>
      <c r="T40" s="376"/>
      <c r="U40" s="211"/>
    </row>
    <row r="41" spans="2:21" ht="14.4" x14ac:dyDescent="0.3">
      <c r="B41" s="270"/>
      <c r="C41" s="211"/>
      <c r="D41" s="211"/>
      <c r="E41" s="211"/>
      <c r="F41" s="211"/>
      <c r="G41" s="211"/>
      <c r="H41" s="211"/>
      <c r="I41" s="276" t="s">
        <v>161</v>
      </c>
      <c r="J41" s="211"/>
      <c r="K41" s="377"/>
      <c r="L41" s="378"/>
      <c r="M41" s="378"/>
      <c r="N41" s="378"/>
      <c r="O41" s="378"/>
      <c r="P41" s="378"/>
      <c r="Q41" s="378"/>
      <c r="R41" s="378"/>
      <c r="S41" s="378"/>
      <c r="T41" s="379"/>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588</v>
      </c>
      <c r="J43" s="211"/>
      <c r="K43" s="374" t="s">
        <v>589</v>
      </c>
      <c r="L43" s="375"/>
      <c r="M43" s="375"/>
      <c r="N43" s="375"/>
      <c r="O43" s="375"/>
      <c r="P43" s="375"/>
      <c r="Q43" s="375"/>
      <c r="R43" s="375"/>
      <c r="S43" s="375"/>
      <c r="T43" s="376"/>
      <c r="U43" s="211"/>
    </row>
    <row r="44" spans="2:21" ht="14.4" x14ac:dyDescent="0.3">
      <c r="B44" s="270"/>
      <c r="C44" s="211" t="s">
        <v>165</v>
      </c>
      <c r="D44" s="211"/>
      <c r="E44" s="211"/>
      <c r="F44" s="211"/>
      <c r="G44" s="211"/>
      <c r="H44" s="211"/>
      <c r="I44" s="276" t="s">
        <v>161</v>
      </c>
      <c r="J44" s="211"/>
      <c r="K44" s="377"/>
      <c r="L44" s="378"/>
      <c r="M44" s="378"/>
      <c r="N44" s="378"/>
      <c r="O44" s="378"/>
      <c r="P44" s="378"/>
      <c r="Q44" s="378"/>
      <c r="R44" s="378"/>
      <c r="S44" s="378"/>
      <c r="T44" s="379"/>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590</v>
      </c>
      <c r="J47" s="211"/>
      <c r="K47" s="374" t="s">
        <v>167</v>
      </c>
      <c r="L47" s="375"/>
      <c r="M47" s="375"/>
      <c r="N47" s="375"/>
      <c r="O47" s="375"/>
      <c r="P47" s="375"/>
      <c r="Q47" s="375"/>
      <c r="R47" s="375"/>
      <c r="S47" s="375"/>
      <c r="T47" s="376"/>
      <c r="U47" s="211"/>
    </row>
    <row r="48" spans="2:21" ht="14.4" x14ac:dyDescent="0.3">
      <c r="B48" s="270"/>
      <c r="C48" s="211"/>
      <c r="D48" s="211"/>
      <c r="E48" s="211"/>
      <c r="F48" s="211"/>
      <c r="G48" s="211"/>
      <c r="H48" s="211"/>
      <c r="I48" s="276" t="s">
        <v>161</v>
      </c>
      <c r="J48" s="211"/>
      <c r="K48" s="377"/>
      <c r="L48" s="378"/>
      <c r="M48" s="378"/>
      <c r="N48" s="378"/>
      <c r="O48" s="378"/>
      <c r="P48" s="378"/>
      <c r="Q48" s="378"/>
      <c r="R48" s="378"/>
      <c r="S48" s="378"/>
      <c r="T48" s="379"/>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591</v>
      </c>
      <c r="J50" s="211"/>
      <c r="K50" s="374" t="s">
        <v>278</v>
      </c>
      <c r="L50" s="375"/>
      <c r="M50" s="375"/>
      <c r="N50" s="375"/>
      <c r="O50" s="375"/>
      <c r="P50" s="375"/>
      <c r="Q50" s="375"/>
      <c r="R50" s="375"/>
      <c r="S50" s="375"/>
      <c r="T50" s="376"/>
      <c r="U50" s="211"/>
    </row>
    <row r="51" spans="2:21" ht="22.2" customHeight="1" x14ac:dyDescent="0.3">
      <c r="B51" s="270"/>
      <c r="C51" s="211"/>
      <c r="D51" s="211"/>
      <c r="E51" s="211"/>
      <c r="F51" s="211"/>
      <c r="G51" s="211"/>
      <c r="H51" s="211"/>
      <c r="I51" s="276" t="s">
        <v>161</v>
      </c>
      <c r="J51" s="211"/>
      <c r="K51" s="380"/>
      <c r="L51" s="381"/>
      <c r="M51" s="381"/>
      <c r="N51" s="381"/>
      <c r="O51" s="381"/>
      <c r="P51" s="381"/>
      <c r="Q51" s="381"/>
      <c r="R51" s="381"/>
      <c r="S51" s="381"/>
      <c r="T51" s="382"/>
      <c r="U51" s="211"/>
    </row>
    <row r="52" spans="2:21" ht="24.6" customHeight="1" x14ac:dyDescent="0.25">
      <c r="B52" s="270"/>
      <c r="C52" s="211"/>
      <c r="D52" s="211"/>
      <c r="E52" s="211"/>
      <c r="F52" s="211"/>
      <c r="G52" s="211"/>
      <c r="H52" s="211"/>
      <c r="I52" s="211"/>
      <c r="J52" s="211"/>
      <c r="K52" s="377"/>
      <c r="L52" s="378"/>
      <c r="M52" s="378"/>
      <c r="N52" s="378"/>
      <c r="O52" s="378"/>
      <c r="P52" s="378"/>
      <c r="Q52" s="378"/>
      <c r="R52" s="378"/>
      <c r="S52" s="378"/>
      <c r="T52" s="379"/>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592</v>
      </c>
      <c r="J54" s="211"/>
      <c r="K54" s="374" t="s">
        <v>411</v>
      </c>
      <c r="L54" s="375"/>
      <c r="M54" s="375"/>
      <c r="N54" s="375"/>
      <c r="O54" s="375"/>
      <c r="P54" s="375"/>
      <c r="Q54" s="375"/>
      <c r="R54" s="375"/>
      <c r="S54" s="375"/>
      <c r="T54" s="376"/>
      <c r="U54" s="211"/>
    </row>
    <row r="55" spans="2:21" ht="14.4" x14ac:dyDescent="0.3">
      <c r="B55" s="270"/>
      <c r="C55" s="211"/>
      <c r="D55" s="211"/>
      <c r="E55" s="211"/>
      <c r="F55" s="211"/>
      <c r="G55" s="211"/>
      <c r="H55" s="211"/>
      <c r="I55" s="276" t="s">
        <v>161</v>
      </c>
      <c r="J55" s="211"/>
      <c r="K55" s="380"/>
      <c r="L55" s="381"/>
      <c r="M55" s="381"/>
      <c r="N55" s="381"/>
      <c r="O55" s="381"/>
      <c r="P55" s="381"/>
      <c r="Q55" s="381"/>
      <c r="R55" s="381"/>
      <c r="S55" s="381"/>
      <c r="T55" s="382"/>
      <c r="U55" s="211"/>
    </row>
    <row r="56" spans="2:21" x14ac:dyDescent="0.25">
      <c r="B56" s="270"/>
      <c r="C56" s="211"/>
      <c r="D56" s="211"/>
      <c r="E56" s="211"/>
      <c r="F56" s="211"/>
      <c r="G56" s="211"/>
      <c r="H56" s="211"/>
      <c r="I56" s="211"/>
      <c r="J56" s="211"/>
      <c r="K56" s="380"/>
      <c r="L56" s="381"/>
      <c r="M56" s="381"/>
      <c r="N56" s="381"/>
      <c r="O56" s="381"/>
      <c r="P56" s="381"/>
      <c r="Q56" s="381"/>
      <c r="R56" s="381"/>
      <c r="S56" s="381"/>
      <c r="T56" s="382"/>
      <c r="U56" s="211"/>
    </row>
    <row r="57" spans="2:21" x14ac:dyDescent="0.25">
      <c r="B57" s="270"/>
      <c r="C57" s="211"/>
      <c r="D57" s="211"/>
      <c r="E57" s="211"/>
      <c r="F57" s="211"/>
      <c r="G57" s="211"/>
      <c r="H57" s="211"/>
      <c r="I57" s="211"/>
      <c r="J57" s="211"/>
      <c r="K57" s="377"/>
      <c r="L57" s="378"/>
      <c r="M57" s="378"/>
      <c r="N57" s="378"/>
      <c r="O57" s="378"/>
      <c r="P57" s="378"/>
      <c r="Q57" s="378"/>
      <c r="R57" s="378"/>
      <c r="S57" s="378"/>
      <c r="T57" s="379"/>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593</v>
      </c>
      <c r="J59" s="211"/>
      <c r="K59" s="361" t="s">
        <v>279</v>
      </c>
      <c r="L59" s="361"/>
      <c r="M59" s="361"/>
      <c r="N59" s="361"/>
      <c r="O59" s="361"/>
      <c r="P59" s="361"/>
      <c r="Q59" s="361"/>
      <c r="R59" s="361"/>
      <c r="S59" s="361"/>
      <c r="T59" s="361"/>
      <c r="U59" s="211"/>
    </row>
    <row r="60" spans="2:21" ht="14.4" x14ac:dyDescent="0.3">
      <c r="B60" s="270"/>
      <c r="C60" s="211"/>
      <c r="D60" s="211"/>
      <c r="E60" s="211"/>
      <c r="F60" s="211"/>
      <c r="G60" s="211"/>
      <c r="H60" s="211"/>
      <c r="I60" s="276" t="s">
        <v>161</v>
      </c>
      <c r="J60" s="211"/>
      <c r="K60" s="361"/>
      <c r="L60" s="361"/>
      <c r="M60" s="361"/>
      <c r="N60" s="361"/>
      <c r="O60" s="361"/>
      <c r="P60" s="361"/>
      <c r="Q60" s="361"/>
      <c r="R60" s="361"/>
      <c r="S60" s="361"/>
      <c r="T60" s="361"/>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571</v>
      </c>
      <c r="J62" s="211"/>
      <c r="K62" s="374" t="s">
        <v>280</v>
      </c>
      <c r="L62" s="375"/>
      <c r="M62" s="375"/>
      <c r="N62" s="375"/>
      <c r="O62" s="375"/>
      <c r="P62" s="375"/>
      <c r="Q62" s="375"/>
      <c r="R62" s="375"/>
      <c r="S62" s="375"/>
      <c r="T62" s="376"/>
      <c r="U62" s="211"/>
    </row>
    <row r="63" spans="2:21" x14ac:dyDescent="0.25">
      <c r="B63" s="270"/>
      <c r="C63" s="211"/>
      <c r="D63" s="211"/>
      <c r="E63" s="211"/>
      <c r="F63" s="211"/>
      <c r="G63" s="211"/>
      <c r="H63" s="211"/>
      <c r="I63" s="211"/>
      <c r="J63" s="211"/>
      <c r="K63" s="377"/>
      <c r="L63" s="378"/>
      <c r="M63" s="378"/>
      <c r="N63" s="378"/>
      <c r="O63" s="378"/>
      <c r="P63" s="378"/>
      <c r="Q63" s="378"/>
      <c r="R63" s="378"/>
      <c r="S63" s="378"/>
      <c r="T63" s="379"/>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568</v>
      </c>
      <c r="J65" s="211"/>
      <c r="K65" s="361" t="s">
        <v>569</v>
      </c>
      <c r="L65" s="361"/>
      <c r="M65" s="361"/>
      <c r="N65" s="361"/>
      <c r="O65" s="361"/>
      <c r="P65" s="361"/>
      <c r="Q65" s="361"/>
      <c r="R65" s="361"/>
      <c r="S65" s="361"/>
      <c r="T65" s="361"/>
      <c r="U65" s="211"/>
    </row>
    <row r="66" spans="2:21" ht="34.799999999999997" customHeight="1" x14ac:dyDescent="0.3">
      <c r="B66" s="270"/>
      <c r="C66" s="211"/>
      <c r="D66" s="211"/>
      <c r="E66" s="211"/>
      <c r="F66" s="211"/>
      <c r="G66" s="211"/>
      <c r="H66" s="211"/>
      <c r="I66" s="276" t="s">
        <v>570</v>
      </c>
      <c r="J66" s="211"/>
      <c r="K66" s="361"/>
      <c r="L66" s="361"/>
      <c r="M66" s="361"/>
      <c r="N66" s="361"/>
      <c r="O66" s="361"/>
      <c r="P66" s="361"/>
      <c r="Q66" s="361"/>
      <c r="R66" s="361"/>
      <c r="S66" s="361"/>
      <c r="T66" s="361"/>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572</v>
      </c>
      <c r="J69" s="211"/>
      <c r="K69" s="361" t="s">
        <v>573</v>
      </c>
      <c r="L69" s="361"/>
      <c r="M69" s="361"/>
      <c r="N69" s="361"/>
      <c r="O69" s="361"/>
      <c r="P69" s="361"/>
      <c r="Q69" s="361"/>
      <c r="R69" s="361"/>
      <c r="S69" s="361"/>
      <c r="T69" s="361"/>
      <c r="U69" s="211"/>
    </row>
    <row r="70" spans="2:21" ht="14.4" x14ac:dyDescent="0.3">
      <c r="B70" s="211"/>
      <c r="C70" s="211"/>
      <c r="D70" s="211"/>
      <c r="E70" s="211"/>
      <c r="F70" s="211"/>
      <c r="G70" s="211"/>
      <c r="H70" s="211"/>
      <c r="I70" s="276" t="s">
        <v>570</v>
      </c>
      <c r="J70" s="211"/>
      <c r="K70" s="361"/>
      <c r="L70" s="361"/>
      <c r="M70" s="361"/>
      <c r="N70" s="361"/>
      <c r="O70" s="361"/>
      <c r="P70" s="361"/>
      <c r="Q70" s="361"/>
      <c r="R70" s="361"/>
      <c r="S70" s="361"/>
      <c r="T70" s="361"/>
      <c r="U70" s="211"/>
    </row>
    <row r="71" spans="2:21" x14ac:dyDescent="0.25">
      <c r="B71" s="211"/>
      <c r="C71" s="211"/>
      <c r="D71" s="211"/>
      <c r="E71" s="211"/>
      <c r="F71" s="211"/>
      <c r="G71" s="211"/>
      <c r="H71" s="211"/>
      <c r="I71" s="211"/>
      <c r="J71" s="211"/>
      <c r="K71" s="361"/>
      <c r="L71" s="361"/>
      <c r="M71" s="361"/>
      <c r="N71" s="361"/>
      <c r="O71" s="361"/>
      <c r="P71" s="361"/>
      <c r="Q71" s="361"/>
      <c r="R71" s="361"/>
      <c r="S71" s="361"/>
      <c r="T71" s="361"/>
      <c r="U71" s="211"/>
    </row>
    <row r="72" spans="2:21" ht="24" customHeight="1" x14ac:dyDescent="0.25">
      <c r="B72" s="211"/>
      <c r="C72" s="211"/>
      <c r="D72" s="211"/>
      <c r="E72" s="211"/>
      <c r="F72" s="211"/>
      <c r="G72" s="211"/>
      <c r="H72" s="211"/>
      <c r="I72" s="211"/>
      <c r="J72" s="211"/>
      <c r="K72" s="361"/>
      <c r="L72" s="361"/>
      <c r="M72" s="361"/>
      <c r="N72" s="361"/>
      <c r="O72" s="361"/>
      <c r="P72" s="361"/>
      <c r="Q72" s="361"/>
      <c r="R72" s="361"/>
      <c r="S72" s="361"/>
      <c r="T72" s="361"/>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574</v>
      </c>
      <c r="J74" s="211"/>
      <c r="K74" s="362" t="s">
        <v>323</v>
      </c>
      <c r="L74" s="363"/>
      <c r="M74" s="363"/>
      <c r="N74" s="363"/>
      <c r="O74" s="363"/>
      <c r="P74" s="363"/>
      <c r="Q74" s="363"/>
      <c r="R74" s="363"/>
      <c r="S74" s="363"/>
      <c r="T74" s="364"/>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igxLYcs+Pvz+OO8Rs/Pk8bBJMq9NPPkI/9XcZ8BMdr7juwy4tkxDVH6/4gWfDUJLuf885V8XOa7sZ3C0GN7Mag==" saltValue="Ep8oUFVZqKc+yZl0Lsk2RA=="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2" activePane="bottomRight" state="frozen"/>
      <selection activeCell="Y154" sqref="Y154"/>
      <selection pane="topRight" activeCell="Y154" sqref="Y154"/>
      <selection pane="bottomLeft" activeCell="Y154" sqref="Y154"/>
      <selection pane="bottomRight" activeCell="H30" sqref="H30"/>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3" t="str">
        <f>'0-Instructiuni'!C4</f>
        <v>Obiectiv specific: RSO1.3 Intensificarea creșterii durabile și a competitivității IMM-urilor și crearea de locuri de muncă în cadrul IMM-urilor, inclusiv prin investiții productive</v>
      </c>
      <c r="D5" s="384"/>
      <c r="E5" s="384"/>
      <c r="F5" s="384"/>
      <c r="G5" s="384"/>
      <c r="H5" s="384"/>
      <c r="I5" s="385"/>
      <c r="J5" s="8"/>
      <c r="K5" s="8"/>
      <c r="L5" s="8"/>
      <c r="M5" s="8"/>
      <c r="N5" s="8"/>
      <c r="O5" s="8"/>
      <c r="P5" s="8"/>
      <c r="Q5" s="8"/>
      <c r="R5" s="8"/>
      <c r="S5" s="8"/>
      <c r="T5" s="8"/>
      <c r="U5" s="8"/>
      <c r="V5" s="8"/>
      <c r="W5" s="8"/>
      <c r="X5" s="8"/>
      <c r="Y5" s="8"/>
    </row>
    <row r="6" spans="2:25" x14ac:dyDescent="0.25">
      <c r="B6" s="8"/>
      <c r="C6" s="383"/>
      <c r="D6" s="384"/>
      <c r="E6" s="384"/>
      <c r="F6" s="384"/>
      <c r="G6" s="384"/>
      <c r="H6" s="384"/>
      <c r="I6" s="385"/>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PRNV/2023/131.D/1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92" t="s">
        <v>95</v>
      </c>
      <c r="D10" s="393"/>
      <c r="E10" s="393"/>
      <c r="F10" s="393"/>
      <c r="G10" s="393"/>
      <c r="H10" s="393"/>
      <c r="I10" s="393"/>
      <c r="J10" s="393"/>
      <c r="K10" s="394"/>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3</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92" t="s">
        <v>96</v>
      </c>
      <c r="D13" s="393"/>
      <c r="E13" s="393"/>
      <c r="F13" s="393"/>
      <c r="G13" s="393"/>
      <c r="H13" s="393"/>
      <c r="I13" s="393"/>
      <c r="J13" s="393"/>
      <c r="K13" s="394"/>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5"/>
      <c r="F20" s="396"/>
      <c r="G20" s="396"/>
      <c r="H20" s="396"/>
      <c r="I20" s="396"/>
      <c r="J20" s="396"/>
      <c r="K20" s="397"/>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8"/>
      <c r="F22" s="399"/>
      <c r="G22" s="399"/>
      <c r="H22" s="399"/>
      <c r="I22" s="399"/>
      <c r="J22" s="399"/>
      <c r="K22" s="400"/>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582</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27</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6" t="s">
        <v>246</v>
      </c>
      <c r="D39" s="387"/>
      <c r="E39" s="387"/>
      <c r="F39" s="387"/>
      <c r="G39" s="387"/>
      <c r="H39" s="387"/>
      <c r="I39" s="388"/>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401" t="s">
        <v>101</v>
      </c>
      <c r="D41" s="401"/>
      <c r="E41" s="401"/>
      <c r="F41" s="401"/>
      <c r="G41" s="401"/>
      <c r="H41" s="401"/>
      <c r="I41" s="401"/>
      <c r="J41" s="8"/>
      <c r="K41" s="8"/>
      <c r="L41" s="8"/>
      <c r="M41" s="8"/>
      <c r="N41" s="8"/>
      <c r="O41" s="8"/>
      <c r="P41" s="8"/>
      <c r="Q41" s="8"/>
      <c r="R41" s="8"/>
      <c r="S41" s="8"/>
      <c r="T41" s="8"/>
      <c r="U41" s="8"/>
      <c r="V41" s="8"/>
      <c r="W41" s="8"/>
      <c r="X41" s="8"/>
      <c r="Y41" s="8"/>
    </row>
    <row r="42" spans="1:148" outlineLevel="1" x14ac:dyDescent="0.25">
      <c r="B42" s="8"/>
      <c r="C42" s="180" t="s">
        <v>413</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414</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401" t="s">
        <v>104</v>
      </c>
      <c r="D48" s="401"/>
      <c r="E48" s="401"/>
      <c r="F48" s="401"/>
      <c r="G48" s="401"/>
      <c r="H48" s="401"/>
      <c r="I48" s="401"/>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401</v>
      </c>
      <c r="D57" s="8"/>
      <c r="E57" s="172" t="s">
        <v>402</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404</v>
      </c>
      <c r="D58" s="8"/>
      <c r="E58" s="172" t="s">
        <v>403</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6" t="s">
        <v>243</v>
      </c>
      <c r="D72" s="387"/>
      <c r="E72" s="387"/>
      <c r="F72" s="387"/>
      <c r="G72" s="387"/>
      <c r="H72" s="387"/>
      <c r="I72" s="388"/>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9" t="s">
        <v>265</v>
      </c>
      <c r="M74" s="390"/>
      <c r="N74" s="390"/>
      <c r="O74" s="390"/>
      <c r="P74" s="390"/>
      <c r="Q74" s="390"/>
      <c r="R74" s="390"/>
      <c r="S74" s="390"/>
      <c r="T74" s="390"/>
      <c r="U74" s="390"/>
      <c r="V74" s="390"/>
      <c r="W74" s="390"/>
      <c r="X74" s="391"/>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9" t="s">
        <v>266</v>
      </c>
      <c r="M85" s="390"/>
      <c r="N85" s="390"/>
      <c r="O85" s="390"/>
      <c r="P85" s="390"/>
      <c r="Q85" s="390"/>
      <c r="R85" s="390"/>
      <c r="S85" s="390"/>
      <c r="T85" s="390"/>
      <c r="U85" s="390"/>
      <c r="V85" s="390"/>
      <c r="W85" s="390"/>
      <c r="X85" s="391"/>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6" t="s">
        <v>247</v>
      </c>
      <c r="D123" s="387"/>
      <c r="E123" s="387"/>
      <c r="F123" s="387"/>
      <c r="G123" s="387"/>
      <c r="H123" s="387"/>
      <c r="I123" s="388"/>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416</v>
      </c>
      <c r="D3" s="116"/>
      <c r="E3" s="115"/>
      <c r="F3" s="115"/>
      <c r="G3" s="116"/>
      <c r="H3" s="116"/>
      <c r="I3" s="181"/>
    </row>
    <row r="4" spans="2:13" x14ac:dyDescent="0.3">
      <c r="B4" s="181"/>
      <c r="C4" s="8"/>
      <c r="D4" s="8"/>
      <c r="E4" s="19"/>
      <c r="F4" s="19"/>
      <c r="G4" s="8"/>
      <c r="H4" s="8"/>
      <c r="I4" s="181"/>
    </row>
    <row r="5" spans="2:13" x14ac:dyDescent="0.3">
      <c r="B5" s="181"/>
      <c r="C5" s="183" t="s">
        <v>417</v>
      </c>
      <c r="D5" s="8"/>
      <c r="E5" s="19"/>
      <c r="F5" s="19"/>
      <c r="G5" s="19"/>
      <c r="H5" s="19"/>
      <c r="I5" s="181"/>
    </row>
    <row r="6" spans="2:13" x14ac:dyDescent="0.3">
      <c r="B6" s="181"/>
      <c r="C6" s="183"/>
      <c r="D6" s="8"/>
      <c r="E6" s="19"/>
      <c r="F6" s="19"/>
      <c r="G6" s="8"/>
      <c r="H6" s="8"/>
      <c r="I6" s="181"/>
    </row>
    <row r="7" spans="2:13" x14ac:dyDescent="0.3">
      <c r="B7" s="181"/>
      <c r="C7" s="34" t="s">
        <v>418</v>
      </c>
      <c r="D7" s="8"/>
      <c r="E7" s="20"/>
      <c r="F7" s="20"/>
      <c r="G7" s="41" t="s">
        <v>224</v>
      </c>
      <c r="H7" s="41" t="s">
        <v>225</v>
      </c>
      <c r="I7" s="181"/>
    </row>
    <row r="8" spans="2:13" x14ac:dyDescent="0.3">
      <c r="B8" s="181"/>
      <c r="C8" s="18"/>
      <c r="D8" s="8"/>
      <c r="E8" s="19"/>
      <c r="F8" s="19"/>
      <c r="G8" s="8"/>
      <c r="H8" s="8"/>
      <c r="I8" s="181"/>
    </row>
    <row r="9" spans="2:13" x14ac:dyDescent="0.3">
      <c r="B9" s="181"/>
      <c r="C9" s="184" t="s">
        <v>419</v>
      </c>
      <c r="D9" s="8"/>
      <c r="E9" s="19"/>
      <c r="F9" s="19"/>
      <c r="G9" s="185"/>
      <c r="H9" s="185"/>
      <c r="I9" s="181"/>
    </row>
    <row r="10" spans="2:13" x14ac:dyDescent="0.3">
      <c r="B10" s="181"/>
      <c r="C10" s="186" t="s">
        <v>420</v>
      </c>
      <c r="D10" s="8"/>
      <c r="E10" s="19"/>
      <c r="F10" s="19"/>
      <c r="G10" s="187"/>
      <c r="H10" s="187"/>
      <c r="I10" s="181"/>
    </row>
    <row r="11" spans="2:13" x14ac:dyDescent="0.3">
      <c r="B11" s="181"/>
      <c r="C11" s="188" t="s">
        <v>421</v>
      </c>
      <c r="D11" s="8"/>
      <c r="E11" s="19" t="s">
        <v>87</v>
      </c>
      <c r="F11" s="19"/>
      <c r="G11" s="189"/>
      <c r="H11" s="189"/>
      <c r="I11" s="181"/>
    </row>
    <row r="12" spans="2:13" x14ac:dyDescent="0.3">
      <c r="B12" s="181"/>
      <c r="C12" s="188" t="s">
        <v>422</v>
      </c>
      <c r="D12" s="8"/>
      <c r="E12" s="19" t="s">
        <v>87</v>
      </c>
      <c r="F12" s="19"/>
      <c r="G12" s="189"/>
      <c r="H12" s="189"/>
      <c r="I12" s="181"/>
    </row>
    <row r="13" spans="2:13" ht="41.4" x14ac:dyDescent="0.3">
      <c r="B13" s="181"/>
      <c r="C13" s="188" t="s">
        <v>423</v>
      </c>
      <c r="D13" s="8"/>
      <c r="E13" s="19" t="s">
        <v>87</v>
      </c>
      <c r="F13" s="19"/>
      <c r="G13" s="189"/>
      <c r="H13" s="189"/>
      <c r="I13" s="181"/>
    </row>
    <row r="14" spans="2:13" x14ac:dyDescent="0.3">
      <c r="B14" s="181"/>
      <c r="C14" s="188" t="s">
        <v>424</v>
      </c>
      <c r="D14" s="8"/>
      <c r="E14" s="19" t="s">
        <v>87</v>
      </c>
      <c r="F14" s="19"/>
      <c r="G14" s="189"/>
      <c r="H14" s="189"/>
      <c r="I14" s="181"/>
    </row>
    <row r="15" spans="2:13" ht="27.6" x14ac:dyDescent="0.3">
      <c r="B15" s="181"/>
      <c r="C15" s="188" t="s">
        <v>425</v>
      </c>
      <c r="D15" s="8"/>
      <c r="E15" s="19" t="s">
        <v>87</v>
      </c>
      <c r="F15" s="19"/>
      <c r="G15" s="189"/>
      <c r="H15" s="189"/>
      <c r="I15" s="181"/>
      <c r="M15" s="225"/>
    </row>
    <row r="16" spans="2:13" x14ac:dyDescent="0.3">
      <c r="B16" s="181"/>
      <c r="C16" s="188" t="s">
        <v>426</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427</v>
      </c>
      <c r="D18" s="8"/>
      <c r="E18" s="19"/>
      <c r="F18" s="19"/>
      <c r="G18" s="191"/>
      <c r="H18" s="191"/>
      <c r="I18" s="181"/>
    </row>
    <row r="19" spans="2:9" x14ac:dyDescent="0.3">
      <c r="B19" s="181"/>
      <c r="C19" s="188" t="s">
        <v>428</v>
      </c>
      <c r="D19" s="8"/>
      <c r="E19" s="19" t="s">
        <v>87</v>
      </c>
      <c r="F19" s="19"/>
      <c r="G19" s="192"/>
      <c r="H19" s="192"/>
      <c r="I19" s="181"/>
    </row>
    <row r="20" spans="2:9" x14ac:dyDescent="0.3">
      <c r="B20" s="181"/>
      <c r="C20" s="188" t="s">
        <v>429</v>
      </c>
      <c r="D20" s="8"/>
      <c r="E20" s="19" t="s">
        <v>87</v>
      </c>
      <c r="F20" s="19"/>
      <c r="G20" s="192"/>
      <c r="H20" s="192"/>
      <c r="I20" s="181"/>
    </row>
    <row r="21" spans="2:9" x14ac:dyDescent="0.3">
      <c r="B21" s="181"/>
      <c r="C21" s="188" t="s">
        <v>430</v>
      </c>
      <c r="D21" s="8"/>
      <c r="E21" s="19" t="s">
        <v>87</v>
      </c>
      <c r="F21" s="19"/>
      <c r="G21" s="192"/>
      <c r="H21" s="192"/>
      <c r="I21" s="181"/>
    </row>
    <row r="22" spans="2:9" x14ac:dyDescent="0.3">
      <c r="B22" s="181"/>
      <c r="C22" s="188" t="s">
        <v>431</v>
      </c>
      <c r="D22" s="8"/>
      <c r="E22" s="19" t="s">
        <v>87</v>
      </c>
      <c r="F22" s="19"/>
      <c r="G22" s="192"/>
      <c r="H22" s="192"/>
      <c r="I22" s="181"/>
    </row>
    <row r="23" spans="2:9" x14ac:dyDescent="0.3">
      <c r="B23" s="181"/>
      <c r="C23" s="188" t="s">
        <v>432</v>
      </c>
      <c r="D23" s="8"/>
      <c r="E23" s="19" t="s">
        <v>87</v>
      </c>
      <c r="F23" s="19"/>
      <c r="G23" s="192"/>
      <c r="H23" s="192"/>
      <c r="I23" s="181"/>
    </row>
    <row r="24" spans="2:9" x14ac:dyDescent="0.3">
      <c r="B24" s="181"/>
      <c r="C24" s="188" t="s">
        <v>433</v>
      </c>
      <c r="D24" s="8"/>
      <c r="E24" s="19" t="s">
        <v>87</v>
      </c>
      <c r="F24" s="19"/>
      <c r="G24" s="192"/>
      <c r="H24" s="192"/>
      <c r="I24" s="181"/>
    </row>
    <row r="25" spans="2:9" ht="27.6" x14ac:dyDescent="0.3">
      <c r="B25" s="181"/>
      <c r="C25" s="188" t="s">
        <v>434</v>
      </c>
      <c r="D25" s="8"/>
      <c r="E25" s="19" t="s">
        <v>87</v>
      </c>
      <c r="F25" s="19"/>
      <c r="G25" s="192"/>
      <c r="H25" s="192"/>
      <c r="I25" s="181"/>
    </row>
    <row r="26" spans="2:9" x14ac:dyDescent="0.3">
      <c r="B26" s="181"/>
      <c r="C26" s="188" t="s">
        <v>435</v>
      </c>
      <c r="D26" s="8"/>
      <c r="E26" s="19" t="s">
        <v>87</v>
      </c>
      <c r="F26" s="19"/>
      <c r="G26" s="192"/>
      <c r="H26" s="192"/>
      <c r="I26" s="181"/>
    </row>
    <row r="27" spans="2:9" x14ac:dyDescent="0.3">
      <c r="B27" s="181"/>
      <c r="C27" s="188" t="s">
        <v>436</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437</v>
      </c>
      <c r="D29" s="8"/>
      <c r="E29" s="19"/>
      <c r="F29" s="19"/>
      <c r="G29" s="191"/>
      <c r="H29" s="191"/>
      <c r="I29" s="181"/>
    </row>
    <row r="30" spans="2:9" x14ac:dyDescent="0.3">
      <c r="B30" s="181"/>
      <c r="C30" s="188" t="s">
        <v>438</v>
      </c>
      <c r="D30" s="8"/>
      <c r="E30" s="19" t="s">
        <v>87</v>
      </c>
      <c r="F30" s="19"/>
      <c r="G30" s="192"/>
      <c r="H30" s="192"/>
      <c r="I30" s="181"/>
    </row>
    <row r="31" spans="2:9" x14ac:dyDescent="0.3">
      <c r="B31" s="181"/>
      <c r="C31" s="188" t="s">
        <v>439</v>
      </c>
      <c r="D31" s="8"/>
      <c r="E31" s="19" t="s">
        <v>87</v>
      </c>
      <c r="F31" s="19"/>
      <c r="G31" s="192"/>
      <c r="H31" s="192"/>
      <c r="I31" s="181"/>
    </row>
    <row r="32" spans="2:9" ht="27.6" x14ac:dyDescent="0.3">
      <c r="B32" s="181"/>
      <c r="C32" s="188" t="s">
        <v>440</v>
      </c>
      <c r="D32" s="8"/>
      <c r="E32" s="19" t="s">
        <v>87</v>
      </c>
      <c r="F32" s="19"/>
      <c r="G32" s="192"/>
      <c r="H32" s="192"/>
      <c r="I32" s="181"/>
    </row>
    <row r="33" spans="2:9" ht="27.6" x14ac:dyDescent="0.3">
      <c r="B33" s="181"/>
      <c r="C33" s="188" t="s">
        <v>441</v>
      </c>
      <c r="D33" s="8"/>
      <c r="E33" s="19" t="s">
        <v>87</v>
      </c>
      <c r="F33" s="19"/>
      <c r="G33" s="192"/>
      <c r="H33" s="192"/>
      <c r="I33" s="181"/>
    </row>
    <row r="34" spans="2:9" x14ac:dyDescent="0.3">
      <c r="B34" s="181"/>
      <c r="C34" s="188" t="s">
        <v>442</v>
      </c>
      <c r="D34" s="8"/>
      <c r="E34" s="19" t="s">
        <v>87</v>
      </c>
      <c r="F34" s="19"/>
      <c r="G34" s="192"/>
      <c r="H34" s="192"/>
      <c r="I34" s="181"/>
    </row>
    <row r="35" spans="2:9" x14ac:dyDescent="0.3">
      <c r="B35" s="181"/>
      <c r="C35" s="188" t="s">
        <v>443</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444</v>
      </c>
      <c r="D37" s="8"/>
      <c r="E37" s="19"/>
      <c r="F37" s="19"/>
      <c r="G37" s="303">
        <f>G17+G28+G36</f>
        <v>0</v>
      </c>
      <c r="H37" s="303">
        <f>H17+H28+H36</f>
        <v>0</v>
      </c>
      <c r="I37" s="181"/>
    </row>
    <row r="38" spans="2:9" x14ac:dyDescent="0.3">
      <c r="B38" s="181"/>
      <c r="C38" s="195" t="s">
        <v>445</v>
      </c>
      <c r="D38" s="8"/>
      <c r="E38" s="19"/>
      <c r="F38" s="19"/>
      <c r="G38" s="187"/>
      <c r="H38" s="187"/>
      <c r="I38" s="181"/>
    </row>
    <row r="39" spans="2:9" x14ac:dyDescent="0.3">
      <c r="B39" s="181"/>
      <c r="C39" s="193" t="s">
        <v>446</v>
      </c>
      <c r="D39" s="8"/>
      <c r="E39" s="19"/>
      <c r="F39" s="19"/>
      <c r="G39" s="196"/>
      <c r="H39" s="196"/>
      <c r="I39" s="181"/>
    </row>
    <row r="40" spans="2:9" x14ac:dyDescent="0.3">
      <c r="B40" s="181"/>
      <c r="C40" s="188" t="s">
        <v>447</v>
      </c>
      <c r="D40" s="8"/>
      <c r="E40" s="19" t="s">
        <v>87</v>
      </c>
      <c r="F40" s="19"/>
      <c r="G40" s="189"/>
      <c r="H40" s="189"/>
      <c r="I40" s="181"/>
    </row>
    <row r="41" spans="2:9" x14ac:dyDescent="0.3">
      <c r="B41" s="181"/>
      <c r="C41" s="188" t="s">
        <v>448</v>
      </c>
      <c r="D41" s="8"/>
      <c r="E41" s="19" t="s">
        <v>87</v>
      </c>
      <c r="F41" s="19"/>
      <c r="G41" s="189"/>
      <c r="H41" s="189"/>
      <c r="I41" s="181"/>
    </row>
    <row r="42" spans="2:9" x14ac:dyDescent="0.3">
      <c r="B42" s="181"/>
      <c r="C42" s="188" t="s">
        <v>449</v>
      </c>
      <c r="D42" s="8"/>
      <c r="E42" s="19" t="s">
        <v>87</v>
      </c>
      <c r="F42" s="19"/>
      <c r="G42" s="189"/>
      <c r="H42" s="189"/>
      <c r="I42" s="181"/>
    </row>
    <row r="43" spans="2:9" x14ac:dyDescent="0.3">
      <c r="B43" s="181"/>
      <c r="C43" s="188" t="s">
        <v>450</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451</v>
      </c>
      <c r="D45" s="8"/>
      <c r="E45" s="19"/>
      <c r="F45" s="19"/>
      <c r="G45" s="196"/>
      <c r="H45" s="196"/>
      <c r="I45" s="181"/>
    </row>
    <row r="46" spans="2:9" x14ac:dyDescent="0.3">
      <c r="B46" s="181"/>
      <c r="C46" s="188" t="s">
        <v>452</v>
      </c>
      <c r="D46" s="8"/>
      <c r="E46" s="19" t="s">
        <v>87</v>
      </c>
      <c r="F46" s="19"/>
      <c r="G46" s="189"/>
      <c r="H46" s="189"/>
      <c r="I46" s="181"/>
    </row>
    <row r="47" spans="2:9" x14ac:dyDescent="0.3">
      <c r="B47" s="181"/>
      <c r="C47" s="188" t="s">
        <v>453</v>
      </c>
      <c r="D47" s="8"/>
      <c r="E47" s="19" t="s">
        <v>87</v>
      </c>
      <c r="F47" s="19"/>
      <c r="G47" s="189"/>
      <c r="H47" s="189"/>
      <c r="I47" s="181"/>
    </row>
    <row r="48" spans="2:9" ht="27.6" x14ac:dyDescent="0.3">
      <c r="B48" s="181"/>
      <c r="C48" s="188" t="s">
        <v>454</v>
      </c>
      <c r="D48" s="8"/>
      <c r="E48" s="19" t="s">
        <v>87</v>
      </c>
      <c r="F48" s="19"/>
      <c r="G48" s="189"/>
      <c r="H48" s="189"/>
      <c r="I48" s="181"/>
    </row>
    <row r="49" spans="2:11" x14ac:dyDescent="0.3">
      <c r="B49" s="181"/>
      <c r="C49" s="188" t="s">
        <v>455</v>
      </c>
      <c r="D49" s="8"/>
      <c r="E49" s="19" t="s">
        <v>87</v>
      </c>
      <c r="F49" s="19"/>
      <c r="G49" s="189"/>
      <c r="H49" s="189"/>
      <c r="I49" s="181"/>
    </row>
    <row r="50" spans="2:11" x14ac:dyDescent="0.3">
      <c r="B50" s="181"/>
      <c r="C50" s="188" t="s">
        <v>456</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457</v>
      </c>
      <c r="D52" s="8"/>
      <c r="E52" s="19" t="s">
        <v>87</v>
      </c>
      <c r="F52" s="19"/>
      <c r="G52" s="196"/>
      <c r="H52" s="196"/>
      <c r="I52" s="181"/>
    </row>
    <row r="53" spans="2:11" x14ac:dyDescent="0.3">
      <c r="B53" s="181"/>
      <c r="C53" s="188" t="s">
        <v>458</v>
      </c>
      <c r="D53" s="8"/>
      <c r="E53" s="19" t="s">
        <v>87</v>
      </c>
      <c r="F53" s="19"/>
      <c r="G53" s="189"/>
      <c r="H53" s="189"/>
      <c r="I53" s="181"/>
    </row>
    <row r="54" spans="2:11" x14ac:dyDescent="0.3">
      <c r="B54" s="181"/>
      <c r="C54" s="197" t="s">
        <v>459</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460</v>
      </c>
      <c r="D56" s="8"/>
      <c r="E56" s="19"/>
      <c r="F56" s="19"/>
      <c r="G56" s="189"/>
      <c r="H56" s="189"/>
      <c r="I56" s="181"/>
    </row>
    <row r="57" spans="2:11" ht="15.6" x14ac:dyDescent="0.3">
      <c r="B57" s="181"/>
      <c r="C57" s="198" t="s">
        <v>461</v>
      </c>
      <c r="D57" s="8"/>
      <c r="E57" s="19"/>
      <c r="F57" s="19"/>
      <c r="G57" s="303">
        <f>G56+G55+G51+G44</f>
        <v>0</v>
      </c>
      <c r="H57" s="303">
        <f>H56+H55+H51+H44</f>
        <v>0</v>
      </c>
      <c r="I57" s="181"/>
    </row>
    <row r="58" spans="2:11" ht="15" customHeight="1" x14ac:dyDescent="0.3">
      <c r="B58" s="181"/>
      <c r="C58" s="195" t="s">
        <v>462</v>
      </c>
      <c r="D58" s="8"/>
      <c r="E58" s="19"/>
      <c r="F58" s="19"/>
      <c r="G58" s="304">
        <f>SUM(G59:G60)</f>
        <v>0</v>
      </c>
      <c r="H58" s="304">
        <f>SUM(H59:H60)</f>
        <v>0</v>
      </c>
      <c r="I58" s="181"/>
    </row>
    <row r="59" spans="2:11" ht="15" customHeight="1" x14ac:dyDescent="0.3">
      <c r="B59" s="181"/>
      <c r="C59" s="188" t="s">
        <v>463</v>
      </c>
      <c r="D59" s="8"/>
      <c r="E59" s="19" t="s">
        <v>87</v>
      </c>
      <c r="F59" s="19"/>
      <c r="G59" s="189"/>
      <c r="H59" s="189"/>
      <c r="I59" s="181"/>
      <c r="K59" s="209"/>
    </row>
    <row r="60" spans="2:11" x14ac:dyDescent="0.3">
      <c r="B60" s="181"/>
      <c r="C60" s="188" t="s">
        <v>464</v>
      </c>
      <c r="D60" s="8"/>
      <c r="E60" s="19" t="s">
        <v>87</v>
      </c>
      <c r="F60" s="19"/>
      <c r="G60" s="189"/>
      <c r="H60" s="189"/>
      <c r="I60" s="181"/>
      <c r="K60" s="209"/>
    </row>
    <row r="61" spans="2:11" ht="27.6" x14ac:dyDescent="0.3">
      <c r="B61" s="181"/>
      <c r="C61" s="195" t="s">
        <v>465</v>
      </c>
      <c r="D61" s="8"/>
      <c r="E61" s="19"/>
      <c r="F61" s="19"/>
      <c r="G61" s="196"/>
      <c r="H61" s="196"/>
      <c r="I61" s="181"/>
    </row>
    <row r="62" spans="2:11" ht="41.4" x14ac:dyDescent="0.3">
      <c r="B62" s="181"/>
      <c r="C62" s="188" t="s">
        <v>466</v>
      </c>
      <c r="D62" s="8"/>
      <c r="E62" s="19" t="s">
        <v>87</v>
      </c>
      <c r="F62" s="19"/>
      <c r="G62" s="189"/>
      <c r="H62" s="189"/>
      <c r="I62" s="181"/>
    </row>
    <row r="63" spans="2:11" x14ac:dyDescent="0.3">
      <c r="B63" s="181"/>
      <c r="C63" s="188" t="s">
        <v>467</v>
      </c>
      <c r="D63" s="8"/>
      <c r="E63" s="19" t="s">
        <v>87</v>
      </c>
      <c r="F63" s="19"/>
      <c r="G63" s="189"/>
      <c r="H63" s="189"/>
      <c r="I63" s="181"/>
    </row>
    <row r="64" spans="2:11" x14ac:dyDescent="0.3">
      <c r="B64" s="181"/>
      <c r="C64" s="188" t="s">
        <v>468</v>
      </c>
      <c r="D64" s="8"/>
      <c r="E64" s="19" t="s">
        <v>87</v>
      </c>
      <c r="F64" s="19"/>
      <c r="G64" s="189"/>
      <c r="H64" s="189"/>
      <c r="I64" s="181"/>
    </row>
    <row r="65" spans="2:11" x14ac:dyDescent="0.3">
      <c r="B65" s="181"/>
      <c r="C65" s="188" t="s">
        <v>469</v>
      </c>
      <c r="D65" s="8"/>
      <c r="E65" s="19" t="s">
        <v>87</v>
      </c>
      <c r="F65" s="19"/>
      <c r="G65" s="189"/>
      <c r="H65" s="189"/>
      <c r="I65" s="181"/>
    </row>
    <row r="66" spans="2:11" x14ac:dyDescent="0.3">
      <c r="B66" s="181"/>
      <c r="C66" s="188" t="s">
        <v>470</v>
      </c>
      <c r="D66" s="8"/>
      <c r="E66" s="19" t="s">
        <v>87</v>
      </c>
      <c r="F66" s="19"/>
      <c r="G66" s="189"/>
      <c r="H66" s="189"/>
      <c r="I66" s="181"/>
    </row>
    <row r="67" spans="2:11" x14ac:dyDescent="0.3">
      <c r="B67" s="181"/>
      <c r="C67" s="188" t="s">
        <v>471</v>
      </c>
      <c r="D67" s="8"/>
      <c r="E67" s="19" t="s">
        <v>87</v>
      </c>
      <c r="F67" s="19"/>
      <c r="G67" s="189"/>
      <c r="H67" s="189"/>
      <c r="I67" s="181"/>
    </row>
    <row r="68" spans="2:11" ht="27.6" x14ac:dyDescent="0.3">
      <c r="B68" s="181"/>
      <c r="C68" s="188" t="s">
        <v>472</v>
      </c>
      <c r="D68" s="8"/>
      <c r="E68" s="19" t="s">
        <v>87</v>
      </c>
      <c r="F68" s="19"/>
      <c r="G68" s="189"/>
      <c r="H68" s="189"/>
      <c r="I68" s="181"/>
    </row>
    <row r="69" spans="2:11" ht="27.6" x14ac:dyDescent="0.3">
      <c r="B69" s="181"/>
      <c r="C69" s="188" t="s">
        <v>473</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474</v>
      </c>
      <c r="D71" s="8"/>
      <c r="E71" s="19"/>
      <c r="F71" s="19"/>
      <c r="G71" s="305">
        <f>G57+G59-G70-G90-G93-G96</f>
        <v>0</v>
      </c>
      <c r="H71" s="305">
        <f>H57+H59-H70-H90-H93-H96</f>
        <v>0</v>
      </c>
      <c r="I71" s="181"/>
    </row>
    <row r="72" spans="2:11" x14ac:dyDescent="0.3">
      <c r="B72" s="181"/>
      <c r="C72" s="34" t="s">
        <v>475</v>
      </c>
      <c r="D72" s="8"/>
      <c r="E72" s="19"/>
      <c r="F72" s="19"/>
      <c r="G72" s="305">
        <f>G37+G60+G71</f>
        <v>0</v>
      </c>
      <c r="H72" s="305">
        <f>H37+H60+H71</f>
        <v>0</v>
      </c>
      <c r="I72" s="181"/>
      <c r="K72" s="209"/>
    </row>
    <row r="73" spans="2:11" ht="27.6" x14ac:dyDescent="0.3">
      <c r="B73" s="181"/>
      <c r="C73" s="34" t="s">
        <v>476</v>
      </c>
      <c r="D73" s="8"/>
      <c r="E73" s="19"/>
      <c r="F73" s="19"/>
      <c r="G73" s="196"/>
      <c r="H73" s="196"/>
      <c r="I73" s="181"/>
      <c r="K73" s="209"/>
    </row>
    <row r="74" spans="2:11" ht="41.4" x14ac:dyDescent="0.3">
      <c r="B74" s="181"/>
      <c r="C74" s="188" t="s">
        <v>477</v>
      </c>
      <c r="D74" s="8"/>
      <c r="E74" s="19" t="s">
        <v>87</v>
      </c>
      <c r="F74" s="19"/>
      <c r="G74" s="189"/>
      <c r="H74" s="189"/>
      <c r="I74" s="181"/>
    </row>
    <row r="75" spans="2:11" x14ac:dyDescent="0.3">
      <c r="B75" s="181"/>
      <c r="C75" s="188" t="s">
        <v>467</v>
      </c>
      <c r="D75" s="8"/>
      <c r="E75" s="19" t="s">
        <v>87</v>
      </c>
      <c r="F75" s="19"/>
      <c r="G75" s="189"/>
      <c r="H75" s="189"/>
      <c r="I75" s="181"/>
    </row>
    <row r="76" spans="2:11" x14ac:dyDescent="0.3">
      <c r="B76" s="181"/>
      <c r="C76" s="188" t="s">
        <v>468</v>
      </c>
      <c r="D76" s="8"/>
      <c r="E76" s="19" t="s">
        <v>87</v>
      </c>
      <c r="F76" s="19"/>
      <c r="G76" s="189"/>
      <c r="H76" s="189"/>
      <c r="I76" s="181"/>
    </row>
    <row r="77" spans="2:11" x14ac:dyDescent="0.3">
      <c r="B77" s="181"/>
      <c r="C77" s="188" t="s">
        <v>469</v>
      </c>
      <c r="D77" s="8"/>
      <c r="E77" s="19" t="s">
        <v>87</v>
      </c>
      <c r="F77" s="19"/>
      <c r="G77" s="189"/>
      <c r="H77" s="189"/>
      <c r="I77" s="181"/>
    </row>
    <row r="78" spans="2:11" x14ac:dyDescent="0.3">
      <c r="B78" s="181"/>
      <c r="C78" s="188" t="s">
        <v>470</v>
      </c>
      <c r="D78" s="8"/>
      <c r="E78" s="19" t="s">
        <v>87</v>
      </c>
      <c r="F78" s="19"/>
      <c r="G78" s="189"/>
      <c r="H78" s="189"/>
      <c r="I78" s="181"/>
    </row>
    <row r="79" spans="2:11" x14ac:dyDescent="0.3">
      <c r="B79" s="181"/>
      <c r="C79" s="188" t="s">
        <v>471</v>
      </c>
      <c r="D79" s="8"/>
      <c r="E79" s="19" t="s">
        <v>87</v>
      </c>
      <c r="F79" s="19"/>
      <c r="G79" s="189"/>
      <c r="H79" s="189"/>
      <c r="I79" s="181"/>
    </row>
    <row r="80" spans="2:11" ht="27.6" x14ac:dyDescent="0.3">
      <c r="B80" s="181"/>
      <c r="C80" s="188" t="s">
        <v>472</v>
      </c>
      <c r="D80" s="8"/>
      <c r="E80" s="19" t="s">
        <v>87</v>
      </c>
      <c r="F80" s="19"/>
      <c r="G80" s="189"/>
      <c r="H80" s="189"/>
      <c r="I80" s="181"/>
    </row>
    <row r="81" spans="2:9" ht="27.6" x14ac:dyDescent="0.3">
      <c r="B81" s="181"/>
      <c r="C81" s="188" t="s">
        <v>478</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479</v>
      </c>
      <c r="D83" s="8"/>
      <c r="E83" s="19"/>
      <c r="F83" s="19"/>
      <c r="G83" s="196"/>
      <c r="H83" s="196"/>
      <c r="I83" s="181"/>
    </row>
    <row r="84" spans="2:9" x14ac:dyDescent="0.3">
      <c r="B84" s="181"/>
      <c r="C84" s="188" t="s">
        <v>480</v>
      </c>
      <c r="D84" s="8"/>
      <c r="E84" s="19" t="s">
        <v>87</v>
      </c>
      <c r="F84" s="19"/>
      <c r="G84" s="189"/>
      <c r="H84" s="189"/>
      <c r="I84" s="181"/>
    </row>
    <row r="85" spans="2:9" x14ac:dyDescent="0.3">
      <c r="B85" s="181"/>
      <c r="C85" s="188" t="s">
        <v>481</v>
      </c>
      <c r="D85" s="8"/>
      <c r="E85" s="19" t="s">
        <v>87</v>
      </c>
      <c r="F85" s="19"/>
      <c r="G85" s="189"/>
      <c r="H85" s="189"/>
      <c r="I85" s="181"/>
    </row>
    <row r="86" spans="2:9" x14ac:dyDescent="0.3">
      <c r="B86" s="181"/>
      <c r="C86" s="188" t="s">
        <v>482</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483</v>
      </c>
      <c r="D88" s="8"/>
      <c r="E88" s="19"/>
      <c r="F88" s="19"/>
      <c r="G88" s="196"/>
      <c r="H88" s="196"/>
      <c r="I88" s="181"/>
    </row>
    <row r="89" spans="2:9" x14ac:dyDescent="0.3">
      <c r="B89" s="181"/>
      <c r="C89" s="199" t="s">
        <v>484</v>
      </c>
      <c r="D89" s="8"/>
      <c r="E89" s="19"/>
      <c r="F89" s="19"/>
      <c r="G89" s="304">
        <f>SUM(G90:G91)</f>
        <v>0</v>
      </c>
      <c r="H89" s="304">
        <f>SUM(H90:H91)</f>
        <v>0</v>
      </c>
      <c r="I89" s="181"/>
    </row>
    <row r="90" spans="2:9" x14ac:dyDescent="0.3">
      <c r="B90" s="181"/>
      <c r="C90" s="199" t="s">
        <v>463</v>
      </c>
      <c r="D90" s="8"/>
      <c r="E90" s="19" t="s">
        <v>87</v>
      </c>
      <c r="F90" s="19"/>
      <c r="G90" s="189"/>
      <c r="H90" s="189"/>
      <c r="I90" s="181"/>
    </row>
    <row r="91" spans="2:9" x14ac:dyDescent="0.3">
      <c r="B91" s="181"/>
      <c r="C91" s="199" t="s">
        <v>464</v>
      </c>
      <c r="D91" s="8"/>
      <c r="E91" s="19" t="s">
        <v>87</v>
      </c>
      <c r="F91" s="19"/>
      <c r="G91" s="189"/>
      <c r="H91" s="189"/>
      <c r="I91" s="181"/>
    </row>
    <row r="92" spans="2:9" x14ac:dyDescent="0.3">
      <c r="B92" s="181"/>
      <c r="C92" s="188" t="s">
        <v>485</v>
      </c>
      <c r="D92" s="8"/>
      <c r="E92" s="19"/>
      <c r="F92" s="19"/>
      <c r="G92" s="304">
        <f>SUM(G93:G94)</f>
        <v>0</v>
      </c>
      <c r="H92" s="304">
        <f>SUM(H93:H94)</f>
        <v>0</v>
      </c>
      <c r="I92" s="181"/>
    </row>
    <row r="93" spans="2:9" x14ac:dyDescent="0.3">
      <c r="B93" s="181"/>
      <c r="C93" s="199" t="s">
        <v>463</v>
      </c>
      <c r="D93" s="8"/>
      <c r="E93" s="19" t="s">
        <v>87</v>
      </c>
      <c r="F93" s="19"/>
      <c r="G93" s="189"/>
      <c r="H93" s="189"/>
      <c r="I93" s="181"/>
    </row>
    <row r="94" spans="2:9" x14ac:dyDescent="0.3">
      <c r="B94" s="181"/>
      <c r="C94" s="199" t="s">
        <v>464</v>
      </c>
      <c r="D94" s="8"/>
      <c r="E94" s="19" t="s">
        <v>87</v>
      </c>
      <c r="F94" s="19"/>
      <c r="G94" s="189"/>
      <c r="H94" s="189"/>
      <c r="I94" s="181"/>
    </row>
    <row r="95" spans="2:9" x14ac:dyDescent="0.3">
      <c r="B95" s="181"/>
      <c r="C95" s="188" t="s">
        <v>486</v>
      </c>
      <c r="D95" s="8"/>
      <c r="E95" s="19"/>
      <c r="F95" s="19"/>
      <c r="G95" s="304">
        <f>SUM(G96:G97)</f>
        <v>0</v>
      </c>
      <c r="H95" s="304">
        <f>SUM(H96:H97)</f>
        <v>0</v>
      </c>
      <c r="I95" s="181"/>
    </row>
    <row r="96" spans="2:9" x14ac:dyDescent="0.3">
      <c r="B96" s="181"/>
      <c r="C96" s="199" t="s">
        <v>463</v>
      </c>
      <c r="D96" s="8"/>
      <c r="E96" s="19" t="s">
        <v>87</v>
      </c>
      <c r="F96" s="19"/>
      <c r="G96" s="189"/>
      <c r="H96" s="189"/>
      <c r="I96" s="181"/>
    </row>
    <row r="97" spans="2:9" x14ac:dyDescent="0.3">
      <c r="B97" s="181"/>
      <c r="C97" s="199" t="s">
        <v>464</v>
      </c>
      <c r="D97" s="8"/>
      <c r="E97" s="19" t="s">
        <v>87</v>
      </c>
      <c r="F97" s="19"/>
      <c r="G97" s="189"/>
      <c r="H97" s="189"/>
      <c r="I97" s="181"/>
    </row>
    <row r="98" spans="2:9" x14ac:dyDescent="0.3">
      <c r="B98" s="181"/>
      <c r="C98" s="197" t="s">
        <v>487</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488</v>
      </c>
      <c r="D100" s="8"/>
      <c r="E100" s="19"/>
      <c r="F100" s="19"/>
      <c r="G100" s="196"/>
      <c r="H100" s="196"/>
      <c r="I100" s="181"/>
    </row>
    <row r="101" spans="2:9" x14ac:dyDescent="0.3">
      <c r="B101" s="181"/>
      <c r="C101" s="34" t="s">
        <v>489</v>
      </c>
      <c r="D101" s="8"/>
      <c r="E101" s="19"/>
      <c r="F101" s="19"/>
      <c r="G101" s="196"/>
      <c r="H101" s="196"/>
      <c r="I101" s="181"/>
    </row>
    <row r="102" spans="2:9" x14ac:dyDescent="0.3">
      <c r="B102" s="181"/>
      <c r="C102" s="199" t="s">
        <v>490</v>
      </c>
      <c r="D102" s="8"/>
      <c r="E102" s="19" t="s">
        <v>87</v>
      </c>
      <c r="F102" s="19"/>
      <c r="G102" s="189"/>
      <c r="H102" s="189"/>
      <c r="I102" s="181"/>
    </row>
    <row r="103" spans="2:9" x14ac:dyDescent="0.3">
      <c r="B103" s="181"/>
      <c r="C103" s="199" t="s">
        <v>491</v>
      </c>
      <c r="D103" s="8"/>
      <c r="E103" s="19" t="s">
        <v>87</v>
      </c>
      <c r="F103" s="19"/>
      <c r="G103" s="189"/>
      <c r="H103" s="189"/>
      <c r="I103" s="181"/>
    </row>
    <row r="104" spans="2:9" x14ac:dyDescent="0.3">
      <c r="B104" s="181"/>
      <c r="C104" s="199" t="s">
        <v>492</v>
      </c>
      <c r="D104" s="8"/>
      <c r="E104" s="19" t="s">
        <v>87</v>
      </c>
      <c r="F104" s="19"/>
      <c r="G104" s="189"/>
      <c r="H104" s="189"/>
      <c r="I104" s="181"/>
    </row>
    <row r="105" spans="2:9" ht="27.6" x14ac:dyDescent="0.3">
      <c r="B105" s="181"/>
      <c r="C105" s="199" t="s">
        <v>493</v>
      </c>
      <c r="D105" s="8"/>
      <c r="E105" s="19" t="s">
        <v>87</v>
      </c>
      <c r="F105" s="19"/>
      <c r="G105" s="189"/>
      <c r="H105" s="189"/>
      <c r="I105" s="181"/>
    </row>
    <row r="106" spans="2:9" x14ac:dyDescent="0.3">
      <c r="B106" s="181"/>
      <c r="C106" s="199" t="s">
        <v>494</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495</v>
      </c>
      <c r="D108" s="8"/>
      <c r="E108" s="19" t="s">
        <v>87</v>
      </c>
      <c r="F108" s="19"/>
      <c r="G108" s="189"/>
      <c r="H108" s="189"/>
      <c r="I108" s="181"/>
    </row>
    <row r="109" spans="2:9" x14ac:dyDescent="0.3">
      <c r="B109" s="181"/>
      <c r="C109" s="34" t="s">
        <v>496</v>
      </c>
      <c r="D109" s="8"/>
      <c r="E109" s="19" t="s">
        <v>87</v>
      </c>
      <c r="F109" s="19"/>
      <c r="G109" s="189"/>
      <c r="H109" s="189"/>
      <c r="I109" s="181"/>
    </row>
    <row r="110" spans="2:9" x14ac:dyDescent="0.3">
      <c r="B110" s="181"/>
      <c r="C110" s="34" t="s">
        <v>497</v>
      </c>
      <c r="D110" s="8"/>
      <c r="E110" s="19" t="s">
        <v>87</v>
      </c>
      <c r="F110" s="19"/>
      <c r="G110" s="196"/>
      <c r="H110" s="196"/>
      <c r="I110" s="181"/>
    </row>
    <row r="111" spans="2:9" x14ac:dyDescent="0.3">
      <c r="B111" s="181"/>
      <c r="C111" s="188" t="s">
        <v>498</v>
      </c>
      <c r="D111" s="8"/>
      <c r="E111" s="19" t="s">
        <v>87</v>
      </c>
      <c r="F111" s="19"/>
      <c r="G111" s="189"/>
      <c r="H111" s="189"/>
      <c r="I111" s="181"/>
    </row>
    <row r="112" spans="2:9" x14ac:dyDescent="0.3">
      <c r="B112" s="181"/>
      <c r="C112" s="188" t="s">
        <v>499</v>
      </c>
      <c r="D112" s="8"/>
      <c r="E112" s="19" t="s">
        <v>87</v>
      </c>
      <c r="F112" s="19"/>
      <c r="G112" s="189"/>
      <c r="H112" s="189"/>
      <c r="I112" s="181"/>
    </row>
    <row r="113" spans="2:9" x14ac:dyDescent="0.3">
      <c r="B113" s="181"/>
      <c r="C113" s="188" t="s">
        <v>500</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501</v>
      </c>
      <c r="D115" s="8"/>
      <c r="E115" s="19" t="s">
        <v>88</v>
      </c>
      <c r="F115" s="19"/>
      <c r="G115" s="189"/>
      <c r="H115" s="189"/>
      <c r="I115" s="181"/>
    </row>
    <row r="116" spans="2:9" ht="27.6" x14ac:dyDescent="0.3">
      <c r="B116" s="181"/>
      <c r="C116" s="188" t="s">
        <v>502</v>
      </c>
      <c r="D116" s="8"/>
      <c r="E116" s="19" t="s">
        <v>87</v>
      </c>
      <c r="F116" s="19"/>
      <c r="G116" s="189"/>
      <c r="H116" s="189"/>
      <c r="I116" s="181"/>
    </row>
    <row r="117" spans="2:9" x14ac:dyDescent="0.3">
      <c r="B117" s="181"/>
      <c r="C117" s="188" t="s">
        <v>503</v>
      </c>
      <c r="D117" s="8"/>
      <c r="E117" s="19" t="s">
        <v>88</v>
      </c>
      <c r="F117" s="19"/>
      <c r="G117" s="189"/>
      <c r="H117" s="189"/>
      <c r="I117" s="181"/>
    </row>
    <row r="118" spans="2:9" x14ac:dyDescent="0.3">
      <c r="B118" s="181"/>
      <c r="C118" s="34" t="s">
        <v>504</v>
      </c>
      <c r="D118" s="8"/>
      <c r="E118" s="19" t="s">
        <v>87</v>
      </c>
      <c r="F118" s="19"/>
      <c r="G118" s="189"/>
      <c r="H118" s="189"/>
      <c r="I118" s="181"/>
    </row>
    <row r="119" spans="2:9" x14ac:dyDescent="0.3">
      <c r="B119" s="181"/>
      <c r="C119" s="34" t="s">
        <v>505</v>
      </c>
      <c r="D119" s="8"/>
      <c r="E119" s="19" t="s">
        <v>88</v>
      </c>
      <c r="F119" s="19"/>
      <c r="G119" s="189"/>
      <c r="H119" s="189"/>
      <c r="I119" s="181"/>
    </row>
    <row r="120" spans="2:9" x14ac:dyDescent="0.3">
      <c r="B120" s="181"/>
      <c r="C120" s="34" t="s">
        <v>506</v>
      </c>
      <c r="D120" s="8"/>
      <c r="E120" s="19" t="s">
        <v>87</v>
      </c>
      <c r="F120" s="19"/>
      <c r="G120" s="189"/>
      <c r="H120" s="189"/>
      <c r="I120" s="181"/>
    </row>
    <row r="121" spans="2:9" x14ac:dyDescent="0.3">
      <c r="B121" s="181"/>
      <c r="C121" s="34" t="s">
        <v>507</v>
      </c>
      <c r="D121" s="8"/>
      <c r="E121" s="19" t="s">
        <v>88</v>
      </c>
      <c r="F121" s="19"/>
      <c r="G121" s="192"/>
      <c r="H121" s="192"/>
      <c r="I121" s="181"/>
    </row>
    <row r="122" spans="2:9" x14ac:dyDescent="0.3">
      <c r="B122" s="181"/>
      <c r="C122" s="188" t="s">
        <v>415</v>
      </c>
      <c r="D122" s="8"/>
      <c r="E122" s="19" t="s">
        <v>88</v>
      </c>
      <c r="F122" s="19"/>
      <c r="G122" s="192"/>
      <c r="H122" s="192"/>
      <c r="I122" s="181"/>
    </row>
    <row r="123" spans="2:9" ht="15.6" x14ac:dyDescent="0.3">
      <c r="B123" s="181"/>
      <c r="C123" s="194" t="s">
        <v>508</v>
      </c>
      <c r="D123" s="8"/>
      <c r="E123" s="19"/>
      <c r="F123" s="19"/>
      <c r="G123" s="303">
        <f>G107+G108+G109+G114+G115+G116+G117+G118+G119+G120+G121+G122</f>
        <v>0</v>
      </c>
      <c r="H123" s="303">
        <f>H107+H108+H109+H114+H115+H116+H117+H118+H119+H120+H121+H122</f>
        <v>0</v>
      </c>
      <c r="I123" s="181"/>
    </row>
    <row r="124" spans="2:9" x14ac:dyDescent="0.3">
      <c r="B124" s="181"/>
      <c r="C124" s="188" t="s">
        <v>509</v>
      </c>
      <c r="D124" s="8"/>
      <c r="E124" s="19" t="s">
        <v>87</v>
      </c>
      <c r="F124" s="19"/>
      <c r="G124" s="189"/>
      <c r="H124" s="189"/>
      <c r="I124" s="181"/>
    </row>
    <row r="125" spans="2:9" x14ac:dyDescent="0.3">
      <c r="B125" s="181"/>
      <c r="C125" s="188" t="s">
        <v>510</v>
      </c>
      <c r="D125" s="8"/>
      <c r="E125" s="19" t="s">
        <v>87</v>
      </c>
      <c r="F125" s="19"/>
      <c r="G125" s="189"/>
      <c r="H125" s="189"/>
      <c r="I125" s="181"/>
    </row>
    <row r="126" spans="2:9" ht="15.6" x14ac:dyDescent="0.3">
      <c r="B126" s="181"/>
      <c r="C126" s="194" t="s">
        <v>511</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512</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515</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516</v>
      </c>
      <c r="D134" s="8"/>
      <c r="E134" s="19"/>
      <c r="F134" s="19"/>
      <c r="G134" s="307">
        <f>G135+G136-G137+G138</f>
        <v>0</v>
      </c>
      <c r="H134" s="307">
        <f>H135+H136-H137+H138</f>
        <v>0</v>
      </c>
      <c r="I134" s="181"/>
    </row>
    <row r="135" spans="2:9" x14ac:dyDescent="0.3">
      <c r="B135" s="181"/>
      <c r="C135" s="188" t="s">
        <v>517</v>
      </c>
      <c r="D135" s="8"/>
      <c r="E135" s="19" t="s">
        <v>87</v>
      </c>
      <c r="F135" s="19"/>
      <c r="G135" s="189"/>
      <c r="H135" s="189"/>
      <c r="I135" s="181"/>
    </row>
    <row r="136" spans="2:9" x14ac:dyDescent="0.3">
      <c r="B136" s="181"/>
      <c r="C136" s="188" t="s">
        <v>518</v>
      </c>
      <c r="D136" s="8"/>
      <c r="E136" s="19" t="s">
        <v>87</v>
      </c>
      <c r="F136" s="19"/>
      <c r="G136" s="189"/>
      <c r="H136" s="189"/>
      <c r="I136" s="181"/>
    </row>
    <row r="137" spans="2:9" x14ac:dyDescent="0.3">
      <c r="B137" s="181"/>
      <c r="C137" s="188" t="s">
        <v>519</v>
      </c>
      <c r="D137" s="8"/>
      <c r="E137" s="19" t="s">
        <v>87</v>
      </c>
      <c r="F137" s="19"/>
      <c r="G137" s="189"/>
      <c r="H137" s="189"/>
      <c r="I137" s="181"/>
    </row>
    <row r="138" spans="2:9" x14ac:dyDescent="0.3">
      <c r="B138" s="181"/>
      <c r="C138" s="188" t="s">
        <v>520</v>
      </c>
      <c r="D138" s="8"/>
      <c r="E138" s="19" t="s">
        <v>87</v>
      </c>
      <c r="F138" s="19"/>
      <c r="G138" s="189"/>
      <c r="H138" s="189"/>
      <c r="I138" s="181"/>
    </row>
    <row r="139" spans="2:9" x14ac:dyDescent="0.3">
      <c r="B139" s="181"/>
      <c r="C139" s="186" t="s">
        <v>521</v>
      </c>
      <c r="D139" s="8"/>
      <c r="E139" s="19" t="s">
        <v>522</v>
      </c>
      <c r="F139" s="19"/>
      <c r="G139" s="189"/>
      <c r="H139" s="189"/>
      <c r="I139" s="181"/>
    </row>
    <row r="140" spans="2:9" x14ac:dyDescent="0.3">
      <c r="B140" s="181"/>
      <c r="C140" s="186" t="s">
        <v>523</v>
      </c>
      <c r="D140" s="8"/>
      <c r="E140" s="19" t="s">
        <v>87</v>
      </c>
      <c r="F140" s="19"/>
      <c r="G140" s="192"/>
      <c r="H140" s="192"/>
      <c r="I140" s="181"/>
    </row>
    <row r="141" spans="2:9" x14ac:dyDescent="0.3">
      <c r="B141" s="181"/>
      <c r="C141" s="186" t="s">
        <v>524</v>
      </c>
      <c r="D141" s="8"/>
      <c r="E141" s="19" t="s">
        <v>87</v>
      </c>
      <c r="F141" s="19"/>
      <c r="G141" s="192"/>
      <c r="H141" s="192"/>
      <c r="I141" s="181"/>
    </row>
    <row r="142" spans="2:9" x14ac:dyDescent="0.3">
      <c r="B142" s="181"/>
      <c r="C142" s="186" t="s">
        <v>525</v>
      </c>
      <c r="D142" s="8"/>
      <c r="E142" s="19" t="s">
        <v>87</v>
      </c>
      <c r="F142" s="19"/>
      <c r="G142" s="192"/>
      <c r="H142" s="192"/>
      <c r="I142" s="181"/>
    </row>
    <row r="143" spans="2:9" x14ac:dyDescent="0.3">
      <c r="B143" s="181"/>
      <c r="C143" s="186" t="s">
        <v>526</v>
      </c>
      <c r="D143" s="8"/>
      <c r="E143" s="19" t="s">
        <v>87</v>
      </c>
      <c r="F143" s="19"/>
      <c r="G143" s="192"/>
      <c r="H143" s="192"/>
      <c r="I143" s="181"/>
    </row>
    <row r="144" spans="2:9" x14ac:dyDescent="0.3">
      <c r="B144" s="181"/>
      <c r="C144" s="186" t="s">
        <v>527</v>
      </c>
      <c r="D144" s="8"/>
      <c r="E144" s="19" t="s">
        <v>87</v>
      </c>
      <c r="F144" s="19"/>
      <c r="G144" s="192"/>
      <c r="H144" s="192"/>
      <c r="I144" s="181"/>
    </row>
    <row r="145" spans="2:9" x14ac:dyDescent="0.3">
      <c r="B145" s="181"/>
      <c r="C145" s="34" t="s">
        <v>528</v>
      </c>
      <c r="D145" s="8"/>
      <c r="E145" s="19"/>
      <c r="F145" s="19"/>
      <c r="G145" s="294">
        <f>G134+G139+G140+G141+G142+G143+G144</f>
        <v>0</v>
      </c>
      <c r="H145" s="294">
        <f>H134+H139+H140+H141+H142+H143+H144</f>
        <v>0</v>
      </c>
      <c r="I145" s="181"/>
    </row>
    <row r="146" spans="2:9" x14ac:dyDescent="0.3">
      <c r="B146" s="181"/>
      <c r="C146" s="186" t="s">
        <v>529</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530</v>
      </c>
      <c r="D148" s="8"/>
      <c r="E148" s="19" t="s">
        <v>87</v>
      </c>
      <c r="F148" s="19"/>
      <c r="G148" s="192"/>
      <c r="H148" s="192"/>
      <c r="I148" s="181"/>
    </row>
    <row r="149" spans="2:9" x14ac:dyDescent="0.3">
      <c r="B149" s="181"/>
      <c r="C149" s="186" t="s">
        <v>531</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532</v>
      </c>
      <c r="D151" s="8"/>
      <c r="E151" s="19"/>
      <c r="F151" s="19"/>
      <c r="G151" s="301">
        <f>G152+G153</f>
        <v>0</v>
      </c>
      <c r="H151" s="301">
        <f>H152+H153</f>
        <v>0</v>
      </c>
      <c r="I151" s="181"/>
    </row>
    <row r="152" spans="2:9" x14ac:dyDescent="0.3">
      <c r="B152" s="181"/>
      <c r="C152" s="199" t="s">
        <v>533</v>
      </c>
      <c r="D152" s="8"/>
      <c r="E152" s="19" t="s">
        <v>87</v>
      </c>
      <c r="F152" s="19"/>
      <c r="G152" s="192"/>
      <c r="H152" s="192"/>
      <c r="I152" s="181"/>
    </row>
    <row r="153" spans="2:9" x14ac:dyDescent="0.3">
      <c r="B153" s="181"/>
      <c r="C153" s="199" t="s">
        <v>534</v>
      </c>
      <c r="D153" s="8"/>
      <c r="E153" s="19" t="s">
        <v>87</v>
      </c>
      <c r="F153" s="19"/>
      <c r="G153" s="192"/>
      <c r="H153" s="192"/>
      <c r="I153" s="181"/>
    </row>
    <row r="154" spans="2:9" ht="27.6" x14ac:dyDescent="0.3">
      <c r="B154" s="181"/>
      <c r="C154" s="186" t="s">
        <v>535</v>
      </c>
      <c r="D154" s="8"/>
      <c r="E154" s="19"/>
      <c r="F154" s="19"/>
      <c r="G154" s="301">
        <f>G155-G156</f>
        <v>0</v>
      </c>
      <c r="H154" s="301">
        <f>H155-H156</f>
        <v>0</v>
      </c>
      <c r="I154" s="181"/>
    </row>
    <row r="155" spans="2:9" x14ac:dyDescent="0.3">
      <c r="B155" s="181"/>
      <c r="C155" s="199" t="s">
        <v>536</v>
      </c>
      <c r="D155" s="8"/>
      <c r="E155" s="19" t="s">
        <v>87</v>
      </c>
      <c r="F155" s="19"/>
      <c r="G155" s="192"/>
      <c r="H155" s="192"/>
      <c r="I155" s="181"/>
    </row>
    <row r="156" spans="2:9" x14ac:dyDescent="0.3">
      <c r="B156" s="181"/>
      <c r="C156" s="199" t="s">
        <v>537</v>
      </c>
      <c r="D156" s="8"/>
      <c r="E156" s="19" t="s">
        <v>87</v>
      </c>
      <c r="F156" s="19"/>
      <c r="G156" s="192"/>
      <c r="H156" s="192"/>
      <c r="I156" s="181"/>
    </row>
    <row r="157" spans="2:9" x14ac:dyDescent="0.3">
      <c r="B157" s="181"/>
      <c r="C157" s="186" t="s">
        <v>538</v>
      </c>
      <c r="D157" s="8"/>
      <c r="E157" s="19"/>
      <c r="F157" s="19"/>
      <c r="G157" s="301">
        <f>G158-G159</f>
        <v>0</v>
      </c>
      <c r="H157" s="301">
        <f>H158-H159</f>
        <v>0</v>
      </c>
      <c r="I157" s="181"/>
    </row>
    <row r="158" spans="2:9" x14ac:dyDescent="0.3">
      <c r="B158" s="181"/>
      <c r="C158" s="199" t="s">
        <v>539</v>
      </c>
      <c r="D158" s="8"/>
      <c r="E158" s="19" t="s">
        <v>87</v>
      </c>
      <c r="F158" s="19"/>
      <c r="G158" s="192"/>
      <c r="H158" s="192"/>
      <c r="I158" s="181"/>
    </row>
    <row r="159" spans="2:9" x14ac:dyDescent="0.3">
      <c r="B159" s="181"/>
      <c r="C159" s="199" t="s">
        <v>540</v>
      </c>
      <c r="D159" s="8"/>
      <c r="E159" s="19" t="s">
        <v>87</v>
      </c>
      <c r="F159" s="19"/>
      <c r="G159" s="192"/>
      <c r="H159" s="192"/>
      <c r="I159" s="181"/>
    </row>
    <row r="160" spans="2:9" x14ac:dyDescent="0.3">
      <c r="B160" s="181"/>
      <c r="C160" s="186" t="s">
        <v>541</v>
      </c>
      <c r="D160" s="8"/>
      <c r="E160" s="19"/>
      <c r="F160" s="19"/>
      <c r="G160" s="301">
        <f>G161+G162+G163+G164+G165+G166</f>
        <v>0</v>
      </c>
      <c r="H160" s="301">
        <f>H161+H162+H163+H164+H165+H166</f>
        <v>0</v>
      </c>
      <c r="I160" s="181"/>
    </row>
    <row r="161" spans="2:9" x14ac:dyDescent="0.3">
      <c r="B161" s="181"/>
      <c r="C161" s="199" t="s">
        <v>542</v>
      </c>
      <c r="D161" s="8"/>
      <c r="E161" s="19" t="s">
        <v>87</v>
      </c>
      <c r="F161" s="19"/>
      <c r="G161" s="192"/>
      <c r="H161" s="192"/>
      <c r="I161" s="181"/>
    </row>
    <row r="162" spans="2:9" ht="41.4" x14ac:dyDescent="0.3">
      <c r="B162" s="181"/>
      <c r="C162" s="199" t="s">
        <v>543</v>
      </c>
      <c r="D162" s="8"/>
      <c r="E162" s="19" t="s">
        <v>87</v>
      </c>
      <c r="F162" s="19"/>
      <c r="G162" s="192"/>
      <c r="H162" s="192"/>
      <c r="I162" s="181"/>
    </row>
    <row r="163" spans="2:9" x14ac:dyDescent="0.3">
      <c r="B163" s="181"/>
      <c r="C163" s="199" t="s">
        <v>544</v>
      </c>
      <c r="D163" s="8"/>
      <c r="E163" s="19" t="s">
        <v>87</v>
      </c>
      <c r="F163" s="19"/>
      <c r="G163" s="192"/>
      <c r="H163" s="192"/>
      <c r="I163" s="181"/>
    </row>
    <row r="164" spans="2:9" x14ac:dyDescent="0.3">
      <c r="B164" s="181"/>
      <c r="C164" s="199" t="s">
        <v>545</v>
      </c>
      <c r="D164" s="8"/>
      <c r="E164" s="19" t="s">
        <v>87</v>
      </c>
      <c r="F164" s="19"/>
      <c r="G164" s="192"/>
      <c r="H164" s="192"/>
      <c r="I164" s="181"/>
    </row>
    <row r="165" spans="2:9" x14ac:dyDescent="0.3">
      <c r="B165" s="181"/>
      <c r="C165" s="199" t="s">
        <v>546</v>
      </c>
      <c r="D165" s="8"/>
      <c r="E165" s="19" t="s">
        <v>87</v>
      </c>
      <c r="F165" s="19"/>
      <c r="G165" s="192"/>
      <c r="H165" s="192"/>
      <c r="I165" s="181"/>
    </row>
    <row r="166" spans="2:9" x14ac:dyDescent="0.3">
      <c r="B166" s="181"/>
      <c r="C166" s="199" t="s">
        <v>547</v>
      </c>
      <c r="D166" s="8"/>
      <c r="E166" s="19" t="s">
        <v>87</v>
      </c>
      <c r="F166" s="19"/>
      <c r="G166" s="192"/>
      <c r="H166" s="192"/>
      <c r="I166" s="181"/>
    </row>
    <row r="167" spans="2:9" x14ac:dyDescent="0.3">
      <c r="B167" s="181"/>
      <c r="C167" s="199" t="s">
        <v>548</v>
      </c>
      <c r="D167" s="8"/>
      <c r="E167" s="19" t="s">
        <v>87</v>
      </c>
      <c r="F167" s="19"/>
      <c r="G167" s="301">
        <f>G168-G169</f>
        <v>0</v>
      </c>
      <c r="H167" s="301">
        <f>H168-H169</f>
        <v>0</v>
      </c>
      <c r="I167" s="181"/>
    </row>
    <row r="168" spans="2:9" x14ac:dyDescent="0.3">
      <c r="B168" s="181"/>
      <c r="C168" s="199" t="s">
        <v>549</v>
      </c>
      <c r="D168" s="8"/>
      <c r="E168" s="19" t="s">
        <v>87</v>
      </c>
      <c r="F168" s="19"/>
      <c r="G168" s="192"/>
      <c r="H168" s="192"/>
      <c r="I168" s="181"/>
    </row>
    <row r="169" spans="2:9" x14ac:dyDescent="0.3">
      <c r="B169" s="181"/>
      <c r="C169" s="199" t="s">
        <v>550</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551</v>
      </c>
      <c r="D171" s="8"/>
      <c r="E171" s="19"/>
      <c r="F171" s="19"/>
      <c r="G171" s="219"/>
      <c r="H171" s="219"/>
      <c r="I171" s="181"/>
    </row>
    <row r="172" spans="2:9" x14ac:dyDescent="0.3">
      <c r="B172" s="181"/>
      <c r="C172" s="205" t="s">
        <v>552</v>
      </c>
      <c r="D172" s="8"/>
      <c r="E172" s="19"/>
      <c r="F172" s="19"/>
      <c r="G172" s="294">
        <f>IF((G145-G170)&gt;0,G145-G170,0)</f>
        <v>0</v>
      </c>
      <c r="H172" s="294">
        <f>IF((H145-H170)&gt;0,H145-H170,0)</f>
        <v>0</v>
      </c>
      <c r="I172" s="181"/>
    </row>
    <row r="173" spans="2:9" x14ac:dyDescent="0.3">
      <c r="B173" s="181"/>
      <c r="C173" s="205" t="s">
        <v>553</v>
      </c>
      <c r="D173" s="8"/>
      <c r="E173" s="19"/>
      <c r="F173" s="19"/>
      <c r="G173" s="294">
        <f>IF((G145-G170)&lt;0,G170-G145,0)</f>
        <v>0</v>
      </c>
      <c r="H173" s="294">
        <f>IF((H145-H170)&lt;0,H170-H145,0)</f>
        <v>0</v>
      </c>
      <c r="I173" s="181"/>
    </row>
    <row r="174" spans="2:9" x14ac:dyDescent="0.3">
      <c r="B174" s="181"/>
      <c r="C174" s="186" t="s">
        <v>554</v>
      </c>
      <c r="D174" s="8"/>
      <c r="E174" s="19" t="s">
        <v>87</v>
      </c>
      <c r="F174" s="19"/>
      <c r="G174" s="204"/>
      <c r="H174" s="204"/>
      <c r="I174" s="181"/>
    </row>
    <row r="175" spans="2:9" x14ac:dyDescent="0.3">
      <c r="B175" s="181"/>
      <c r="C175" s="186" t="s">
        <v>555</v>
      </c>
      <c r="D175" s="8"/>
      <c r="E175" s="19" t="s">
        <v>87</v>
      </c>
      <c r="F175" s="19"/>
      <c r="G175" s="192"/>
      <c r="H175" s="192"/>
      <c r="I175" s="181"/>
    </row>
    <row r="176" spans="2:9" x14ac:dyDescent="0.3">
      <c r="B176" s="181"/>
      <c r="C176" s="186" t="s">
        <v>556</v>
      </c>
      <c r="D176" s="8"/>
      <c r="E176" s="19" t="s">
        <v>87</v>
      </c>
      <c r="F176" s="19"/>
      <c r="G176" s="192"/>
      <c r="H176" s="192"/>
      <c r="I176" s="181"/>
    </row>
    <row r="177" spans="2:9" x14ac:dyDescent="0.3">
      <c r="B177" s="181"/>
      <c r="C177" s="186" t="s">
        <v>557</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558</v>
      </c>
      <c r="D179" s="8"/>
      <c r="E179" s="19" t="s">
        <v>87</v>
      </c>
      <c r="F179" s="19"/>
      <c r="G179" s="302">
        <f>G180-G181</f>
        <v>0</v>
      </c>
      <c r="H179" s="302">
        <f>H180-H181</f>
        <v>0</v>
      </c>
      <c r="I179" s="181"/>
    </row>
    <row r="180" spans="2:9" x14ac:dyDescent="0.3">
      <c r="B180" s="181"/>
      <c r="C180" s="199" t="s">
        <v>549</v>
      </c>
      <c r="D180" s="8"/>
      <c r="E180" s="19" t="s">
        <v>87</v>
      </c>
      <c r="F180" s="19"/>
      <c r="G180" s="192"/>
      <c r="H180" s="192"/>
      <c r="I180" s="181"/>
    </row>
    <row r="181" spans="2:9" x14ac:dyDescent="0.3">
      <c r="B181" s="181"/>
      <c r="C181" s="199" t="s">
        <v>550</v>
      </c>
      <c r="D181" s="8"/>
      <c r="E181" s="19" t="s">
        <v>87</v>
      </c>
      <c r="F181" s="19"/>
      <c r="G181" s="192"/>
      <c r="H181" s="192"/>
      <c r="I181" s="181"/>
    </row>
    <row r="182" spans="2:9" x14ac:dyDescent="0.3">
      <c r="B182" s="181"/>
      <c r="C182" s="186" t="s">
        <v>559</v>
      </c>
      <c r="D182" s="8"/>
      <c r="E182" s="19" t="s">
        <v>87</v>
      </c>
      <c r="F182" s="19"/>
      <c r="G182" s="192"/>
      <c r="H182" s="192"/>
      <c r="I182" s="181"/>
    </row>
    <row r="183" spans="2:9" x14ac:dyDescent="0.3">
      <c r="B183" s="181"/>
      <c r="C183" s="186" t="s">
        <v>560</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561</v>
      </c>
      <c r="D185" s="8"/>
      <c r="E185" s="19"/>
      <c r="F185" s="19"/>
      <c r="G185" s="294"/>
      <c r="H185" s="294"/>
      <c r="I185" s="181"/>
    </row>
    <row r="186" spans="2:9" x14ac:dyDescent="0.3">
      <c r="B186" s="181"/>
      <c r="C186" s="205" t="s">
        <v>552</v>
      </c>
      <c r="D186" s="8"/>
      <c r="E186" s="19"/>
      <c r="F186" s="19"/>
      <c r="G186" s="294">
        <f>IF((G178-G184)&gt;0,G178-G184,0)</f>
        <v>0</v>
      </c>
      <c r="H186" s="294">
        <f>IF((H178-H184)&gt;0,H178-H184,0)</f>
        <v>0</v>
      </c>
      <c r="I186" s="181"/>
    </row>
    <row r="187" spans="2:9" x14ac:dyDescent="0.3">
      <c r="B187" s="181"/>
      <c r="C187" s="205" t="s">
        <v>553</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562</v>
      </c>
      <c r="D190" s="8"/>
      <c r="E190" s="19"/>
      <c r="F190" s="19"/>
      <c r="G190" s="294"/>
      <c r="H190" s="294"/>
      <c r="I190" s="181"/>
    </row>
    <row r="191" spans="2:9" x14ac:dyDescent="0.3">
      <c r="B191" s="181"/>
      <c r="C191" s="205" t="s">
        <v>552</v>
      </c>
      <c r="D191" s="8"/>
      <c r="E191" s="19"/>
      <c r="F191" s="19"/>
      <c r="G191" s="294">
        <f>IF((G188-G189)&gt;0,G188-G189,0)</f>
        <v>0</v>
      </c>
      <c r="H191" s="294">
        <f>IF((H188-H189)&gt;0,H188-H189,0)</f>
        <v>0</v>
      </c>
      <c r="I191" s="181"/>
    </row>
    <row r="192" spans="2:9" x14ac:dyDescent="0.3">
      <c r="B192" s="181"/>
      <c r="C192" s="205" t="s">
        <v>553</v>
      </c>
      <c r="D192" s="8"/>
      <c r="E192" s="19"/>
      <c r="F192" s="19"/>
      <c r="G192" s="294">
        <f>IF((G188-G189)&lt;0,G189-G188,0)</f>
        <v>0</v>
      </c>
      <c r="H192" s="294">
        <f>IF((H188-H189)&lt;0,H189-H188,0)</f>
        <v>0</v>
      </c>
      <c r="I192" s="181"/>
    </row>
    <row r="193" spans="2:9" x14ac:dyDescent="0.3">
      <c r="B193" s="181"/>
      <c r="C193" s="186" t="s">
        <v>563</v>
      </c>
      <c r="D193" s="8"/>
      <c r="E193" s="19" t="s">
        <v>87</v>
      </c>
      <c r="F193" s="19"/>
      <c r="G193" s="204"/>
      <c r="H193" s="204"/>
      <c r="I193" s="181"/>
    </row>
    <row r="194" spans="2:9" x14ac:dyDescent="0.3">
      <c r="B194" s="181"/>
      <c r="C194" s="186" t="s">
        <v>564</v>
      </c>
      <c r="D194" s="8"/>
      <c r="E194" s="19" t="s">
        <v>87</v>
      </c>
      <c r="F194" s="19"/>
      <c r="G194" s="189"/>
      <c r="H194" s="189"/>
      <c r="I194" s="181"/>
    </row>
    <row r="195" spans="2:9" x14ac:dyDescent="0.3">
      <c r="B195" s="181"/>
      <c r="C195" s="186" t="s">
        <v>565</v>
      </c>
      <c r="D195" s="8"/>
      <c r="E195" s="19" t="s">
        <v>87</v>
      </c>
      <c r="F195" s="19"/>
      <c r="G195" s="204"/>
      <c r="H195" s="204"/>
      <c r="I195" s="181"/>
    </row>
    <row r="196" spans="2:9" ht="27.6" x14ac:dyDescent="0.3">
      <c r="B196" s="181"/>
      <c r="C196" s="34" t="s">
        <v>566</v>
      </c>
      <c r="D196" s="8"/>
      <c r="E196" s="19"/>
      <c r="F196" s="19"/>
      <c r="G196" s="219"/>
      <c r="H196" s="219"/>
      <c r="I196" s="181"/>
    </row>
    <row r="197" spans="2:9" x14ac:dyDescent="0.3">
      <c r="B197" s="181"/>
      <c r="C197" s="205" t="s">
        <v>552</v>
      </c>
      <c r="D197" s="8"/>
      <c r="E197" s="19"/>
      <c r="F197" s="19"/>
      <c r="G197" s="294">
        <f>IF((G191-G192-G193-G194-G195)&gt;0,G191-G192-G193-G194-G195,0)</f>
        <v>0</v>
      </c>
      <c r="H197" s="294">
        <f>IF((H191-H192-H193-H194-H195)&gt;0,H191-H192-H193-H194-H195,0)</f>
        <v>0</v>
      </c>
      <c r="I197" s="181"/>
    </row>
    <row r="198" spans="2:9" x14ac:dyDescent="0.3">
      <c r="B198" s="181"/>
      <c r="C198" s="205" t="s">
        <v>553</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22"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5" t="str">
        <f>'6-Rezumat indicatori'!C4</f>
        <v>Obiectiv specific: RSO1.3 Intensificarea creșterii durabile și a competitivității IMM-urilor și crearea de locuri de muncă în cadrul IMM-urilor, inclusiv prin investiții productive</v>
      </c>
      <c r="D4" s="356"/>
      <c r="E4" s="356"/>
      <c r="F4" s="356"/>
      <c r="G4" s="356"/>
      <c r="H4" s="357"/>
      <c r="I4" s="240"/>
    </row>
    <row r="5" spans="2:9" x14ac:dyDescent="0.3">
      <c r="B5" s="240"/>
      <c r="C5" s="355"/>
      <c r="D5" s="356"/>
      <c r="E5" s="356"/>
      <c r="F5" s="356"/>
      <c r="G5" s="356"/>
      <c r="H5" s="357"/>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PRNV/2023/131.D/1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02" t="s">
        <v>73</v>
      </c>
      <c r="D11" s="402"/>
      <c r="E11" s="402"/>
      <c r="F11" s="402"/>
      <c r="G11" s="402"/>
      <c r="H11" s="402"/>
      <c r="I11" s="240"/>
    </row>
    <row r="12" spans="2:9" ht="51" customHeight="1" x14ac:dyDescent="0.3">
      <c r="B12" s="240"/>
      <c r="C12" s="402" t="s">
        <v>74</v>
      </c>
      <c r="D12" s="402"/>
      <c r="E12" s="402"/>
      <c r="F12" s="402"/>
      <c r="G12" s="402"/>
      <c r="H12" s="402"/>
      <c r="I12" s="240"/>
    </row>
    <row r="13" spans="2:9" ht="10.8" customHeight="1" x14ac:dyDescent="0.3">
      <c r="B13" s="240"/>
      <c r="C13" s="247"/>
      <c r="D13" s="247"/>
      <c r="E13" s="247"/>
      <c r="F13" s="247"/>
      <c r="G13" s="247"/>
      <c r="H13" s="247"/>
      <c r="I13" s="240"/>
    </row>
    <row r="14" spans="2:9" ht="16.2" customHeight="1" x14ac:dyDescent="0.3">
      <c r="B14" s="240"/>
      <c r="C14" s="403" t="s">
        <v>75</v>
      </c>
      <c r="D14" s="403"/>
      <c r="E14" s="403"/>
      <c r="F14" s="403"/>
      <c r="G14" s="403"/>
      <c r="H14" s="403"/>
      <c r="I14" s="240"/>
    </row>
    <row r="15" spans="2:9" ht="11.4" customHeight="1" x14ac:dyDescent="0.3">
      <c r="B15" s="240"/>
      <c r="C15" s="249"/>
      <c r="D15" s="249"/>
      <c r="E15" s="249"/>
      <c r="F15" s="249"/>
      <c r="G15" s="249"/>
      <c r="H15" s="249"/>
      <c r="I15" s="240"/>
    </row>
    <row r="16" spans="2:9" ht="56.4" customHeight="1" x14ac:dyDescent="0.3">
      <c r="B16" s="240"/>
      <c r="C16" s="250" t="s">
        <v>76</v>
      </c>
      <c r="D16" s="404" t="s">
        <v>86</v>
      </c>
      <c r="E16" s="404"/>
      <c r="F16" s="404"/>
      <c r="G16" s="404"/>
      <c r="H16" s="405"/>
      <c r="I16" s="240"/>
    </row>
    <row r="17" spans="2:9" ht="14.4" customHeight="1" x14ac:dyDescent="0.3">
      <c r="B17" s="240"/>
      <c r="C17" s="251"/>
      <c r="D17" s="248"/>
      <c r="E17" s="248"/>
      <c r="F17" s="248"/>
      <c r="G17" s="248"/>
      <c r="H17" s="252"/>
      <c r="I17" s="240"/>
    </row>
    <row r="18" spans="2:9" ht="14.4" customHeight="1" x14ac:dyDescent="0.3">
      <c r="B18" s="240"/>
      <c r="C18" s="253" t="s">
        <v>89</v>
      </c>
      <c r="D18" s="406" t="s">
        <v>152</v>
      </c>
      <c r="E18" s="406"/>
      <c r="F18" s="406"/>
      <c r="G18" s="406"/>
      <c r="H18" s="407"/>
      <c r="I18" s="240"/>
    </row>
    <row r="19" spans="2:9" ht="14.4" customHeight="1" x14ac:dyDescent="0.3">
      <c r="B19" s="240"/>
      <c r="C19" s="253"/>
      <c r="D19" s="408" t="s">
        <v>70</v>
      </c>
      <c r="E19" s="408"/>
      <c r="F19" s="408"/>
      <c r="G19" s="408"/>
      <c r="H19" s="254">
        <f>'2-Bilant_Solicitant'!H118+'2-Bilant_Solicitant'!H119</f>
        <v>0</v>
      </c>
      <c r="I19" s="240"/>
    </row>
    <row r="20" spans="2:9" ht="18.600000000000001" customHeight="1" x14ac:dyDescent="0.3">
      <c r="B20" s="240"/>
      <c r="C20" s="253"/>
      <c r="D20" s="408" t="s">
        <v>71</v>
      </c>
      <c r="E20" s="408"/>
      <c r="F20" s="408"/>
      <c r="G20" s="408"/>
      <c r="H20" s="254">
        <f>'2-Bilant_Solicitant'!H120+'2-Bilant_Solicitant'!H121</f>
        <v>0</v>
      </c>
      <c r="I20" s="240"/>
    </row>
    <row r="21" spans="2:9" ht="14.4" customHeight="1" x14ac:dyDescent="0.3">
      <c r="B21" s="240"/>
      <c r="C21" s="253"/>
      <c r="D21" s="409" t="s">
        <v>72</v>
      </c>
      <c r="E21" s="409"/>
      <c r="F21" s="409"/>
      <c r="G21" s="409"/>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14" t="str">
        <f>IF(H21&gt;0,"Solicitantul nu se incadreaza in categoria intreprinderilor in dificultate","Se trece la pasul ii)")</f>
        <v>Se trece la pasul ii)</v>
      </c>
      <c r="F23" s="415"/>
      <c r="G23" s="415"/>
      <c r="H23" s="416"/>
      <c r="I23" s="240"/>
    </row>
    <row r="24" spans="2:9" ht="8.4" customHeight="1" x14ac:dyDescent="0.3">
      <c r="B24" s="240"/>
      <c r="C24" s="253"/>
      <c r="D24" s="259"/>
      <c r="E24" s="260"/>
      <c r="F24" s="260"/>
      <c r="G24" s="260"/>
      <c r="H24" s="261"/>
      <c r="I24" s="240"/>
    </row>
    <row r="25" spans="2:9" ht="31.2" customHeight="1" x14ac:dyDescent="0.3">
      <c r="B25" s="240"/>
      <c r="C25" s="253" t="s">
        <v>90</v>
      </c>
      <c r="D25" s="408" t="s">
        <v>594</v>
      </c>
      <c r="E25" s="408"/>
      <c r="F25" s="408"/>
      <c r="G25" s="408"/>
      <c r="H25" s="410"/>
      <c r="I25" s="240"/>
    </row>
    <row r="26" spans="2:9" ht="14.4" customHeight="1" x14ac:dyDescent="0.3">
      <c r="B26" s="240"/>
      <c r="C26" s="253"/>
      <c r="D26" s="408" t="s">
        <v>77</v>
      </c>
      <c r="E26" s="408"/>
      <c r="F26" s="408"/>
      <c r="G26" s="408"/>
      <c r="H26" s="254">
        <f>IF(H21&gt;0,"NA",'2-Bilant_Solicitant'!H107)</f>
        <v>0</v>
      </c>
      <c r="I26" s="240"/>
    </row>
    <row r="27" spans="2:9" ht="14.4" customHeight="1" x14ac:dyDescent="0.3">
      <c r="B27" s="240"/>
      <c r="C27" s="253"/>
      <c r="D27" s="408" t="s">
        <v>78</v>
      </c>
      <c r="E27" s="408"/>
      <c r="F27" s="408"/>
      <c r="G27" s="408"/>
      <c r="H27" s="254">
        <f>IF(H21&gt;0,"NA",'2-Bilant_Solicitant'!H108)</f>
        <v>0</v>
      </c>
      <c r="I27" s="240"/>
    </row>
    <row r="28" spans="2:9" ht="14.4" customHeight="1" x14ac:dyDescent="0.3">
      <c r="B28" s="240"/>
      <c r="C28" s="253"/>
      <c r="D28" s="408" t="s">
        <v>79</v>
      </c>
      <c r="E28" s="408"/>
      <c r="F28" s="408"/>
      <c r="G28" s="408"/>
      <c r="H28" s="254">
        <f>IF(H21&gt;0,"NA",'2-Bilant_Solicitant'!H109+'2-Bilant_Solicitant'!H114)</f>
        <v>0</v>
      </c>
      <c r="I28" s="240"/>
    </row>
    <row r="29" spans="2:9" ht="15" thickBot="1" x14ac:dyDescent="0.35">
      <c r="B29" s="240"/>
      <c r="C29" s="253"/>
      <c r="D29" s="408" t="s">
        <v>513</v>
      </c>
      <c r="E29" s="408"/>
      <c r="F29" s="408"/>
      <c r="G29" s="408"/>
      <c r="H29" s="254">
        <f>IF(H21&gt;0,"NA",'2-Bilant_Solicitant'!H115+'2-Bilant_Solicitant'!H116+'2-Bilant_Solicitant'!H117+'2-Bilant_Solicitant'!H122)</f>
        <v>0</v>
      </c>
      <c r="I29" s="240"/>
    </row>
    <row r="30" spans="2:9" ht="29.4" customHeight="1" thickBot="1" x14ac:dyDescent="0.35">
      <c r="B30" s="240"/>
      <c r="C30" s="253"/>
      <c r="D30" s="258" t="s">
        <v>80</v>
      </c>
      <c r="E30" s="419" t="str">
        <f>IF(OR(H26="NA",H21+SUM(H28:H29)&gt;=0),"Nu exista pierdere de capital",H21+SUM(H28:H29))</f>
        <v>Nu exista pierdere de capital</v>
      </c>
      <c r="F30" s="420"/>
      <c r="G30" s="420"/>
      <c r="H30" s="421"/>
      <c r="I30" s="240"/>
    </row>
    <row r="31" spans="2:9" ht="9" customHeight="1" x14ac:dyDescent="0.3">
      <c r="B31" s="240"/>
      <c r="C31" s="253"/>
      <c r="D31" s="262"/>
      <c r="E31" s="262"/>
      <c r="F31" s="262"/>
      <c r="G31" s="262"/>
      <c r="H31" s="263"/>
      <c r="I31" s="240"/>
    </row>
    <row r="32" spans="2:9" ht="30" customHeight="1" thickBot="1" x14ac:dyDescent="0.35">
      <c r="B32" s="240"/>
      <c r="C32" s="253" t="s">
        <v>91</v>
      </c>
      <c r="D32" s="417" t="s">
        <v>92</v>
      </c>
      <c r="E32" s="417"/>
      <c r="F32" s="417"/>
      <c r="G32" s="417"/>
      <c r="H32" s="418"/>
      <c r="I32" s="240"/>
    </row>
    <row r="33" spans="2:9" ht="31.8" customHeight="1" thickBot="1" x14ac:dyDescent="0.35">
      <c r="B33" s="240"/>
      <c r="C33" s="264"/>
      <c r="D33" s="265" t="s">
        <v>80</v>
      </c>
      <c r="E33" s="411" t="str">
        <f>CONCATENATE("Solicitantul ",IF(H21&gt;=0,"nu ",IF(E30="Nu exista pierdere de capital","nu ", IF(ABS(E30)&gt;(H26+H27)/2,"","nu "))),"se încadrează în categoria întreprinderilor în dificultate")</f>
        <v>Solicitantul nu se încadrează în categoria întreprinderilor în dificultate</v>
      </c>
      <c r="F33" s="412"/>
      <c r="G33" s="412"/>
      <c r="H33" s="413"/>
      <c r="I33" s="240"/>
    </row>
    <row r="34" spans="2:9" x14ac:dyDescent="0.3">
      <c r="B34" s="240"/>
      <c r="C34" s="264"/>
      <c r="D34" s="266"/>
      <c r="E34" s="266"/>
      <c r="F34" s="266"/>
      <c r="G34" s="266"/>
      <c r="H34" s="267"/>
      <c r="I34" s="240"/>
    </row>
    <row r="35" spans="2:9" ht="40.799999999999997" customHeight="1" x14ac:dyDescent="0.3">
      <c r="B35" s="240"/>
      <c r="C35" s="250" t="s">
        <v>81</v>
      </c>
      <c r="D35" s="404" t="s">
        <v>82</v>
      </c>
      <c r="E35" s="404"/>
      <c r="F35" s="404"/>
      <c r="G35" s="404"/>
      <c r="H35" s="405"/>
      <c r="I35" s="240"/>
    </row>
    <row r="36" spans="2:9" ht="11.4" customHeight="1" x14ac:dyDescent="0.3">
      <c r="B36" s="240"/>
      <c r="C36" s="268"/>
      <c r="D36" s="238"/>
      <c r="E36" s="238"/>
      <c r="F36" s="238"/>
      <c r="G36" s="238"/>
      <c r="H36" s="269"/>
      <c r="I36" s="240"/>
    </row>
    <row r="37" spans="2:9" ht="42" customHeight="1" x14ac:dyDescent="0.3">
      <c r="B37" s="240"/>
      <c r="C37" s="250" t="s">
        <v>83</v>
      </c>
      <c r="D37" s="404" t="s">
        <v>84</v>
      </c>
      <c r="E37" s="404"/>
      <c r="F37" s="404"/>
      <c r="G37" s="404"/>
      <c r="H37" s="405"/>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6" t="s">
        <v>85</v>
      </c>
      <c r="D40" s="406"/>
      <c r="E40" s="406"/>
      <c r="F40" s="406"/>
      <c r="G40" s="406"/>
      <c r="H40" s="406"/>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tabSelected="1" view="pageBreakPreview" topLeftCell="A81"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PRNV/2023/131.D/1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5" t="s">
        <v>328</v>
      </c>
      <c r="D13" s="442" t="s">
        <v>329</v>
      </c>
      <c r="E13" s="437" t="s">
        <v>0</v>
      </c>
      <c r="F13" s="439" t="s">
        <v>1</v>
      </c>
      <c r="G13" s="439"/>
      <c r="H13" s="440" t="s">
        <v>2</v>
      </c>
      <c r="I13" s="439" t="s">
        <v>3</v>
      </c>
      <c r="J13" s="439"/>
      <c r="K13" s="440" t="s">
        <v>4</v>
      </c>
      <c r="L13" s="444" t="s">
        <v>5</v>
      </c>
      <c r="M13" s="8"/>
      <c r="O13" s="8"/>
      <c r="P13" s="444" t="s">
        <v>45</v>
      </c>
      <c r="Q13" s="8"/>
      <c r="S13" s="8"/>
      <c r="T13" s="446" t="s">
        <v>123</v>
      </c>
      <c r="U13" s="447"/>
      <c r="V13" s="447"/>
      <c r="W13" s="447"/>
      <c r="X13" s="447"/>
      <c r="Y13" s="448"/>
      <c r="Z13" s="8"/>
    </row>
    <row r="14" spans="2:26" ht="36.6" customHeight="1" x14ac:dyDescent="0.25">
      <c r="B14" s="8"/>
      <c r="C14" s="436"/>
      <c r="D14" s="443"/>
      <c r="E14" s="438"/>
      <c r="F14" s="65" t="s">
        <v>6</v>
      </c>
      <c r="G14" s="65" t="s">
        <v>7</v>
      </c>
      <c r="H14" s="441"/>
      <c r="I14" s="65" t="s">
        <v>6</v>
      </c>
      <c r="J14" s="65" t="s">
        <v>8</v>
      </c>
      <c r="K14" s="441"/>
      <c r="L14" s="445"/>
      <c r="M14" s="8"/>
      <c r="O14" s="8"/>
      <c r="P14" s="445"/>
      <c r="Q14" s="8"/>
      <c r="S14" s="8"/>
      <c r="T14" s="449"/>
      <c r="U14" s="450"/>
      <c r="V14" s="450"/>
      <c r="W14" s="450"/>
      <c r="X14" s="450"/>
      <c r="Y14" s="451"/>
      <c r="Z14" s="8"/>
    </row>
    <row r="15" spans="2:26" ht="27.6" customHeight="1" thickBot="1" x14ac:dyDescent="0.3">
      <c r="B15" s="8"/>
      <c r="C15" s="66" t="s">
        <v>9</v>
      </c>
      <c r="D15" s="146"/>
      <c r="E15" s="429" t="s">
        <v>10</v>
      </c>
      <c r="F15" s="430"/>
      <c r="G15" s="430"/>
      <c r="H15" s="430"/>
      <c r="I15" s="430"/>
      <c r="J15" s="430"/>
      <c r="K15" s="430"/>
      <c r="L15" s="431"/>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29" t="s">
        <v>15</v>
      </c>
      <c r="F21" s="430"/>
      <c r="G21" s="430"/>
      <c r="H21" s="430"/>
      <c r="I21" s="430"/>
      <c r="J21" s="430"/>
      <c r="K21" s="430"/>
      <c r="L21" s="431"/>
      <c r="M21" s="8"/>
      <c r="O21" s="8"/>
      <c r="P21" s="323"/>
      <c r="Q21" s="8"/>
      <c r="S21" s="8"/>
      <c r="T21" s="76"/>
      <c r="U21" s="452"/>
      <c r="V21" s="427"/>
      <c r="W21" s="427"/>
      <c r="X21" s="427"/>
      <c r="Y21" s="428"/>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29" t="s">
        <v>18</v>
      </c>
      <c r="F24" s="430"/>
      <c r="G24" s="430"/>
      <c r="H24" s="430"/>
      <c r="I24" s="430"/>
      <c r="J24" s="430"/>
      <c r="K24" s="430"/>
      <c r="L24" s="431"/>
      <c r="M24" s="8"/>
      <c r="O24" s="8"/>
      <c r="P24" s="323"/>
      <c r="Q24" s="8"/>
      <c r="S24" s="8"/>
      <c r="T24" s="426"/>
      <c r="U24" s="427"/>
      <c r="V24" s="427"/>
      <c r="W24" s="427"/>
      <c r="X24" s="427"/>
      <c r="Y24" s="428"/>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29" t="s">
        <v>25</v>
      </c>
      <c r="F44" s="430"/>
      <c r="G44" s="430"/>
      <c r="H44" s="430"/>
      <c r="I44" s="430"/>
      <c r="J44" s="430"/>
      <c r="K44" s="430"/>
      <c r="L44" s="431"/>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29" t="s">
        <v>34</v>
      </c>
      <c r="F53" s="430"/>
      <c r="G53" s="430"/>
      <c r="H53" s="430"/>
      <c r="I53" s="430"/>
      <c r="J53" s="430"/>
      <c r="K53" s="430"/>
      <c r="L53" s="431"/>
      <c r="M53" s="8"/>
      <c r="O53" s="8"/>
      <c r="P53" s="323"/>
      <c r="Q53" s="8"/>
      <c r="S53" s="8"/>
      <c r="T53" s="426"/>
      <c r="U53" s="427"/>
      <c r="V53" s="427"/>
      <c r="W53" s="427"/>
      <c r="X53" s="427"/>
      <c r="Y53" s="428"/>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29" t="s">
        <v>381</v>
      </c>
      <c r="F64" s="430"/>
      <c r="G64" s="430"/>
      <c r="H64" s="430"/>
      <c r="I64" s="430"/>
      <c r="J64" s="430"/>
      <c r="K64" s="430"/>
      <c r="L64" s="431"/>
      <c r="M64" s="8"/>
      <c r="O64" s="8"/>
      <c r="P64" s="323"/>
      <c r="Q64" s="8"/>
      <c r="S64" s="8"/>
      <c r="T64" s="426"/>
      <c r="U64" s="427"/>
      <c r="V64" s="427"/>
      <c r="W64" s="427"/>
      <c r="X64" s="427"/>
      <c r="Y64" s="428"/>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22" t="s">
        <v>400</v>
      </c>
      <c r="D70" s="423"/>
      <c r="E70" s="423"/>
      <c r="F70" s="423"/>
      <c r="G70" s="423"/>
      <c r="H70" s="423"/>
      <c r="I70" s="423"/>
      <c r="J70" s="423"/>
      <c r="K70" s="423"/>
      <c r="L70" s="424"/>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32" t="s">
        <v>581</v>
      </c>
      <c r="D72" s="433"/>
      <c r="E72" s="433"/>
      <c r="F72" s="433"/>
      <c r="G72" s="433"/>
      <c r="H72" s="433"/>
      <c r="I72" s="433"/>
      <c r="J72" s="433"/>
      <c r="K72" s="433"/>
      <c r="L72" s="434"/>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25" t="s">
        <v>398</v>
      </c>
      <c r="J78" s="425"/>
      <c r="K78" s="168" t="s">
        <v>390</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25" t="s">
        <v>399</v>
      </c>
      <c r="J79" s="425"/>
      <c r="K79" s="168" t="s">
        <v>394</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P13:P14"/>
    <mergeCell ref="T13:Y14"/>
    <mergeCell ref="L13:L14"/>
    <mergeCell ref="E15:L15"/>
    <mergeCell ref="E21:L21"/>
    <mergeCell ref="K13:K14"/>
    <mergeCell ref="U21:Y21"/>
    <mergeCell ref="C13:C14"/>
    <mergeCell ref="E13:E14"/>
    <mergeCell ref="F13:G13"/>
    <mergeCell ref="H13:H14"/>
    <mergeCell ref="I13:J13"/>
    <mergeCell ref="D13:D14"/>
    <mergeCell ref="C70:L70"/>
    <mergeCell ref="I78:J78"/>
    <mergeCell ref="I79:J79"/>
    <mergeCell ref="T24:Y24"/>
    <mergeCell ref="T64:Y64"/>
    <mergeCell ref="T53:Y53"/>
    <mergeCell ref="E64:L64"/>
    <mergeCell ref="E24:L24"/>
    <mergeCell ref="E44:L44"/>
    <mergeCell ref="E53:L53"/>
    <mergeCell ref="C72:L72"/>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16" activePane="bottomRight" state="frozen"/>
      <selection pane="topRight" activeCell="C1" sqref="C1"/>
      <selection pane="bottomLeft" activeCell="A14" sqref="A14"/>
      <selection pane="bottomRight" activeCell="G117" sqref="G117"/>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3" t="str">
        <f>'4-Buget cerere'!C5</f>
        <v>Obiectiv specific: RSO1.3 Intensificarea creșterii durabile și a competitivității IMM-urilor și crearea de locuri de muncă în cadrul IMM-urilor, inclusiv prin investiții productive</v>
      </c>
      <c r="E6" s="384"/>
      <c r="F6" s="384"/>
      <c r="G6" s="384"/>
      <c r="H6" s="384"/>
      <c r="I6" s="385"/>
      <c r="J6" s="162"/>
      <c r="K6" s="8"/>
      <c r="L6" s="8"/>
      <c r="M6" s="8"/>
      <c r="N6" s="8"/>
      <c r="O6" s="8"/>
      <c r="P6" s="8"/>
      <c r="Q6" s="8"/>
      <c r="R6" s="8"/>
      <c r="S6" s="8"/>
      <c r="T6" s="8"/>
      <c r="U6" s="8"/>
      <c r="V6" s="8"/>
      <c r="W6" s="8"/>
      <c r="X6" s="8"/>
    </row>
    <row r="7" spans="2:24" x14ac:dyDescent="0.25">
      <c r="B7" s="8"/>
      <c r="C7" s="8"/>
      <c r="D7" s="383"/>
      <c r="E7" s="384"/>
      <c r="F7" s="384"/>
      <c r="G7" s="384"/>
      <c r="H7" s="384"/>
      <c r="I7" s="385"/>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PRNV/2023/131.D/1</v>
      </c>
      <c r="E9" s="106"/>
      <c r="F9" s="64"/>
      <c r="G9" s="157"/>
      <c r="H9" s="158"/>
      <c r="I9" s="159"/>
      <c r="J9" s="8"/>
      <c r="K9" s="8"/>
      <c r="L9" s="8"/>
      <c r="M9" s="8"/>
      <c r="N9" s="8"/>
      <c r="O9" s="8"/>
      <c r="P9" s="8"/>
      <c r="Q9" s="8"/>
      <c r="R9" s="8"/>
      <c r="S9" s="8"/>
      <c r="T9" s="8"/>
      <c r="U9" s="8"/>
      <c r="V9" s="8"/>
      <c r="W9" s="8"/>
      <c r="X9" s="8"/>
    </row>
    <row r="10" spans="2:24" s="271" customFormat="1" x14ac:dyDescent="0.25">
      <c r="B10" s="211"/>
      <c r="C10" s="211"/>
      <c r="D10" s="217"/>
      <c r="E10" s="341"/>
      <c r="F10" s="217"/>
      <c r="G10" s="342"/>
      <c r="H10" s="211"/>
      <c r="I10" s="211"/>
      <c r="J10" s="211"/>
      <c r="K10" s="343">
        <f>'1-Inputuri'!L9</f>
        <v>0</v>
      </c>
      <c r="L10" s="343">
        <f>'1-Inputuri'!M9</f>
        <v>0</v>
      </c>
      <c r="M10" s="343">
        <f>'1-Inputuri'!N9</f>
        <v>0</v>
      </c>
      <c r="N10" s="343">
        <f>'1-Inputuri'!O9</f>
        <v>1</v>
      </c>
      <c r="O10" s="343">
        <f>'1-Inputuri'!P9</f>
        <v>2</v>
      </c>
      <c r="P10" s="343">
        <f>'1-Inputuri'!Q9</f>
        <v>3</v>
      </c>
      <c r="Q10" s="343">
        <f>'1-Inputuri'!R9</f>
        <v>4</v>
      </c>
      <c r="R10" s="343">
        <f>'1-Inputuri'!S9</f>
        <v>5</v>
      </c>
      <c r="S10" s="343">
        <f>'1-Inputuri'!T9</f>
        <v>6</v>
      </c>
      <c r="T10" s="343">
        <f>'1-Inputuri'!U9</f>
        <v>7</v>
      </c>
      <c r="U10" s="343">
        <f>'1-Inputuri'!V9</f>
        <v>8</v>
      </c>
      <c r="V10" s="343">
        <f>'1-Inputuri'!W9</f>
        <v>9</v>
      </c>
      <c r="W10" s="343">
        <f>'1-Inputuri'!X9</f>
        <v>10</v>
      </c>
      <c r="X10" s="211"/>
    </row>
    <row r="11" spans="2:24" s="271" customFormat="1" ht="21.6" customHeight="1" x14ac:dyDescent="0.25">
      <c r="B11" s="211"/>
      <c r="C11" s="211"/>
      <c r="D11" s="344" t="s">
        <v>95</v>
      </c>
      <c r="E11" s="339"/>
      <c r="F11" s="345"/>
      <c r="G11" s="345"/>
      <c r="H11" s="346"/>
      <c r="I11" s="340" t="s">
        <v>224</v>
      </c>
      <c r="J11" s="340" t="s">
        <v>225</v>
      </c>
      <c r="K11" s="284">
        <f>'1-Inputuri'!L10</f>
        <v>2024</v>
      </c>
      <c r="L11" s="284">
        <f>'1-Inputuri'!M10</f>
        <v>2025</v>
      </c>
      <c r="M11" s="284">
        <f>'1-Inputuri'!N10</f>
        <v>2026</v>
      </c>
      <c r="N11" s="284">
        <f>'1-Inputuri'!O10</f>
        <v>2027</v>
      </c>
      <c r="O11" s="284">
        <f>'1-Inputuri'!P10</f>
        <v>2028</v>
      </c>
      <c r="P11" s="284">
        <f>'1-Inputuri'!Q10</f>
        <v>2029</v>
      </c>
      <c r="Q11" s="284">
        <f>'1-Inputuri'!R10</f>
        <v>2030</v>
      </c>
      <c r="R11" s="284">
        <f>'1-Inputuri'!S10</f>
        <v>2031</v>
      </c>
      <c r="S11" s="284">
        <f>'1-Inputuri'!T10</f>
        <v>2032</v>
      </c>
      <c r="T11" s="284">
        <f>'1-Inputuri'!U10</f>
        <v>2033</v>
      </c>
      <c r="U11" s="284">
        <f>'1-Inputuri'!V10</f>
        <v>2034</v>
      </c>
      <c r="V11" s="284">
        <f>'1-Inputuri'!W10</f>
        <v>2035</v>
      </c>
      <c r="W11" s="284">
        <f>'1-Inputuri'!X10</f>
        <v>2036</v>
      </c>
      <c r="X11" s="211"/>
    </row>
    <row r="12" spans="2:24" s="271" customFormat="1" ht="15.6" hidden="1" x14ac:dyDescent="0.25">
      <c r="B12" s="211"/>
      <c r="C12" s="211"/>
      <c r="D12" s="285"/>
      <c r="E12" s="347"/>
      <c r="F12" s="286"/>
      <c r="G12" s="284"/>
      <c r="H12" s="287"/>
      <c r="I12" s="287"/>
      <c r="J12" s="287"/>
      <c r="K12" s="288">
        <f>DATE(K11,12,31)</f>
        <v>45657</v>
      </c>
      <c r="L12" s="288">
        <f t="shared" ref="L12:W12" si="0">DATE(L11,12,31)</f>
        <v>46022</v>
      </c>
      <c r="M12" s="288">
        <f t="shared" si="0"/>
        <v>46387</v>
      </c>
      <c r="N12" s="288">
        <f t="shared" si="0"/>
        <v>46752</v>
      </c>
      <c r="O12" s="288">
        <f t="shared" si="0"/>
        <v>47118</v>
      </c>
      <c r="P12" s="288">
        <f t="shared" si="0"/>
        <v>47483</v>
      </c>
      <c r="Q12" s="288">
        <f t="shared" si="0"/>
        <v>47848</v>
      </c>
      <c r="R12" s="288">
        <f t="shared" si="0"/>
        <v>48213</v>
      </c>
      <c r="S12" s="288">
        <f t="shared" si="0"/>
        <v>48579</v>
      </c>
      <c r="T12" s="288">
        <f t="shared" si="0"/>
        <v>48944</v>
      </c>
      <c r="U12" s="288">
        <f t="shared" si="0"/>
        <v>49309</v>
      </c>
      <c r="V12" s="288">
        <f t="shared" si="0"/>
        <v>49674</v>
      </c>
      <c r="W12" s="288">
        <f t="shared" si="0"/>
        <v>50040</v>
      </c>
      <c r="X12" s="211"/>
    </row>
    <row r="13" spans="2:24" s="271" customFormat="1" ht="15.6" hidden="1" x14ac:dyDescent="0.25">
      <c r="B13" s="211"/>
      <c r="C13" s="211"/>
      <c r="D13" s="285"/>
      <c r="E13" s="347"/>
      <c r="F13" s="286"/>
      <c r="G13" s="284"/>
      <c r="H13" s="287"/>
      <c r="I13" s="287"/>
      <c r="J13" s="287"/>
      <c r="K13" s="289" t="e">
        <f>DATEDIF(#REF!,K12,"M")</f>
        <v>#REF!</v>
      </c>
      <c r="L13" s="289">
        <f>DATEDIF(K12,L12,"M")</f>
        <v>12</v>
      </c>
      <c r="M13" s="289">
        <f t="shared" ref="M13:W13" si="1">DATEDIF(L12,M12,"M")</f>
        <v>12</v>
      </c>
      <c r="N13" s="289">
        <f t="shared" si="1"/>
        <v>12</v>
      </c>
      <c r="O13" s="289">
        <f t="shared" si="1"/>
        <v>12</v>
      </c>
      <c r="P13" s="289">
        <f t="shared" si="1"/>
        <v>12</v>
      </c>
      <c r="Q13" s="289">
        <f t="shared" si="1"/>
        <v>12</v>
      </c>
      <c r="R13" s="289">
        <f t="shared" si="1"/>
        <v>12</v>
      </c>
      <c r="S13" s="289">
        <f t="shared" si="1"/>
        <v>12</v>
      </c>
      <c r="T13" s="289">
        <f t="shared" si="1"/>
        <v>12</v>
      </c>
      <c r="U13" s="289">
        <f t="shared" si="1"/>
        <v>12</v>
      </c>
      <c r="V13" s="289">
        <f t="shared" si="1"/>
        <v>12</v>
      </c>
      <c r="W13" s="289">
        <f t="shared" si="1"/>
        <v>12</v>
      </c>
      <c r="X13" s="211"/>
    </row>
    <row r="14" spans="2:24" s="271" customFormat="1" ht="22.8" customHeight="1" x14ac:dyDescent="0.25">
      <c r="B14" s="211"/>
      <c r="C14" s="211"/>
      <c r="D14" s="344" t="s">
        <v>96</v>
      </c>
      <c r="E14" s="339"/>
      <c r="F14" s="345"/>
      <c r="G14" s="345"/>
      <c r="H14" s="346"/>
      <c r="I14" s="290" t="s">
        <v>226</v>
      </c>
      <c r="J14" s="290" t="s">
        <v>226</v>
      </c>
      <c r="K14" s="290" t="str">
        <f>'1-Inputuri'!L13</f>
        <v>Implementare</v>
      </c>
      <c r="L14" s="290" t="str">
        <f>'1-Inputuri'!M13</f>
        <v>Implementare</v>
      </c>
      <c r="M14" s="290" t="str">
        <f>'1-Inputuri'!N13</f>
        <v>Implementare</v>
      </c>
      <c r="N14" s="290" t="str">
        <f>'1-Inputuri'!O13</f>
        <v>Operare</v>
      </c>
      <c r="O14" s="290" t="str">
        <f>'1-Inputuri'!P13</f>
        <v>Operare</v>
      </c>
      <c r="P14" s="290" t="str">
        <f>'1-Inputuri'!Q13</f>
        <v>Operare</v>
      </c>
      <c r="Q14" s="290" t="str">
        <f>'1-Inputuri'!R13</f>
        <v>Operare</v>
      </c>
      <c r="R14" s="290" t="str">
        <f>'1-Inputuri'!S13</f>
        <v>Operare</v>
      </c>
      <c r="S14" s="290" t="str">
        <f>'1-Inputuri'!T13</f>
        <v>Operare</v>
      </c>
      <c r="T14" s="290" t="str">
        <f>'1-Inputuri'!U13</f>
        <v>Operare</v>
      </c>
      <c r="U14" s="290" t="str">
        <f>'1-Inputuri'!V13</f>
        <v>Operare</v>
      </c>
      <c r="V14" s="290" t="str">
        <f>'1-Inputuri'!W13</f>
        <v>Operare</v>
      </c>
      <c r="W14" s="290"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5">
        <f>I23+I24-I25+I26</f>
        <v>0</v>
      </c>
      <c r="J22" s="295">
        <f t="shared" ref="J22:U22" si="2">J23+J24-J25+J26</f>
        <v>0</v>
      </c>
      <c r="K22" s="295">
        <f t="shared" si="2"/>
        <v>0</v>
      </c>
      <c r="L22" s="295">
        <f t="shared" si="2"/>
        <v>0</v>
      </c>
      <c r="M22" s="295">
        <f t="shared" si="2"/>
        <v>0</v>
      </c>
      <c r="N22" s="295">
        <f t="shared" si="2"/>
        <v>0</v>
      </c>
      <c r="O22" s="295">
        <f t="shared" si="2"/>
        <v>0</v>
      </c>
      <c r="P22" s="295">
        <f t="shared" si="2"/>
        <v>0</v>
      </c>
      <c r="Q22" s="295">
        <f t="shared" si="2"/>
        <v>0</v>
      </c>
      <c r="R22" s="295">
        <f t="shared" si="2"/>
        <v>0</v>
      </c>
      <c r="S22" s="295">
        <f t="shared" si="2"/>
        <v>0</v>
      </c>
      <c r="T22" s="295">
        <f t="shared" si="2"/>
        <v>0</v>
      </c>
      <c r="U22" s="295">
        <f t="shared" si="2"/>
        <v>0</v>
      </c>
      <c r="V22" s="295">
        <f t="shared" ref="V22" si="3">V23+V24-V25+V26</f>
        <v>0</v>
      </c>
      <c r="W22" s="295">
        <f t="shared" ref="W22" si="4">W23+W24-W25+W26</f>
        <v>0</v>
      </c>
      <c r="X22" s="8"/>
    </row>
    <row r="23" spans="2:24" outlineLevel="1" x14ac:dyDescent="0.25">
      <c r="B23" s="8"/>
      <c r="C23" s="117"/>
      <c r="D23" s="119" t="s">
        <v>177</v>
      </c>
      <c r="E23" s="43" t="s">
        <v>183</v>
      </c>
      <c r="F23" s="8"/>
      <c r="G23" s="37" t="s">
        <v>102</v>
      </c>
      <c r="H23" s="8"/>
      <c r="I23" s="348">
        <f>'2-Bilant_Solicitant'!G135</f>
        <v>0</v>
      </c>
      <c r="J23" s="34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48">
        <f>'2-Bilant_Solicitant'!G136</f>
        <v>0</v>
      </c>
      <c r="J24" s="34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48">
        <f>'2-Bilant_Solicitant'!G137</f>
        <v>0</v>
      </c>
      <c r="J25" s="34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48">
        <f>'2-Bilant_Solicitant'!G138</f>
        <v>0</v>
      </c>
      <c r="J26" s="34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567</v>
      </c>
      <c r="F27" s="8"/>
      <c r="G27" s="37" t="s">
        <v>102</v>
      </c>
      <c r="H27" s="8"/>
      <c r="I27" s="348">
        <f>'2-Bilant_Solicitant'!G139</f>
        <v>0</v>
      </c>
      <c r="J27" s="34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48">
        <f>'2-Bilant_Solicitant'!G140</f>
        <v>0</v>
      </c>
      <c r="J28" s="34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48">
        <f>'2-Bilant_Solicitant'!G141</f>
        <v>0</v>
      </c>
      <c r="J29" s="34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48">
        <f>'2-Bilant_Solicitant'!G142</f>
        <v>0</v>
      </c>
      <c r="J30" s="34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48">
        <f>'2-Bilant_Solicitant'!G143</f>
        <v>0</v>
      </c>
      <c r="J31" s="348">
        <f>'2-Bilant_Solicitant'!H143</f>
        <v>0</v>
      </c>
      <c r="K31" s="295">
        <f>K93</f>
        <v>0</v>
      </c>
      <c r="L31" s="295">
        <f t="shared" ref="L31:W31" si="5">L93</f>
        <v>0</v>
      </c>
      <c r="M31" s="295">
        <f t="shared" si="5"/>
        <v>0</v>
      </c>
      <c r="N31" s="295">
        <f t="shared" si="5"/>
        <v>0</v>
      </c>
      <c r="O31" s="295">
        <f t="shared" si="5"/>
        <v>0</v>
      </c>
      <c r="P31" s="295">
        <f t="shared" si="5"/>
        <v>0</v>
      </c>
      <c r="Q31" s="295">
        <f t="shared" si="5"/>
        <v>0</v>
      </c>
      <c r="R31" s="295">
        <f t="shared" si="5"/>
        <v>0</v>
      </c>
      <c r="S31" s="295">
        <f t="shared" si="5"/>
        <v>0</v>
      </c>
      <c r="T31" s="295">
        <f t="shared" si="5"/>
        <v>0</v>
      </c>
      <c r="U31" s="295">
        <f t="shared" si="5"/>
        <v>0</v>
      </c>
      <c r="V31" s="295">
        <f t="shared" si="5"/>
        <v>0</v>
      </c>
      <c r="W31" s="295">
        <f t="shared" si="5"/>
        <v>0</v>
      </c>
      <c r="X31" s="8"/>
    </row>
    <row r="32" spans="2:24" ht="15.6" customHeight="1" outlineLevel="1" x14ac:dyDescent="0.25">
      <c r="B32" s="8"/>
      <c r="C32" s="117">
        <v>7</v>
      </c>
      <c r="D32" s="120" t="s">
        <v>188</v>
      </c>
      <c r="E32" s="43" t="s">
        <v>183</v>
      </c>
      <c r="F32" s="8"/>
      <c r="G32" s="37" t="s">
        <v>102</v>
      </c>
      <c r="H32" s="8"/>
      <c r="I32" s="295">
        <f>'2-Bilant_Solicitant'!G144</f>
        <v>0</v>
      </c>
      <c r="J32" s="295">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48"/>
      <c r="J33" s="348"/>
      <c r="K33" s="348">
        <f>IF(ISERROR(('1-Inputuri'!L81+'1-Inputuri'!L118)*'4-Buget cerere'!$F$92/'4-Buget cerere'!$F$86),0,('1-Inputuri'!L81+'1-Inputuri'!L118)*'4-Buget cerere'!$F$92/'4-Buget cerere'!$F$86)</f>
        <v>0</v>
      </c>
      <c r="L33" s="348">
        <f>IF(ISERROR(('1-Inputuri'!M81+'1-Inputuri'!M118)*'4-Buget cerere'!$F$92/'4-Buget cerere'!$F$86),0,('1-Inputuri'!M81+'1-Inputuri'!M118)*'4-Buget cerere'!$F$92/'4-Buget cerere'!$F$86)</f>
        <v>0</v>
      </c>
      <c r="M33" s="348">
        <f>IF(ISERROR(('1-Inputuri'!N81+'1-Inputuri'!N118)*'4-Buget cerere'!$F$92/'4-Buget cerere'!$F$86),0,('1-Inputuri'!N81+'1-Inputuri'!N118)*'4-Buget cerere'!$F$92/'4-Buget cerere'!$F$86)</f>
        <v>0</v>
      </c>
      <c r="N33" s="348">
        <f>IF(ISERROR(('1-Inputuri'!O81+'1-Inputuri'!O118)*'4-Buget cerere'!$F$92/'4-Buget cerere'!$F$86),0,('1-Inputuri'!O81+'1-Inputuri'!O118)*'4-Buget cerere'!$F$92/'4-Buget cerere'!$F$86)</f>
        <v>0</v>
      </c>
      <c r="O33" s="348">
        <f>IF(ISERROR(('1-Inputuri'!P81+'1-Inputuri'!P118)*'4-Buget cerere'!$F$92/'4-Buget cerere'!$F$86),0,('1-Inputuri'!P81+'1-Inputuri'!P118)*'4-Buget cerere'!$F$92/'4-Buget cerere'!$F$86)</f>
        <v>0</v>
      </c>
      <c r="P33" s="348">
        <f>IF(ISERROR(('1-Inputuri'!Q81+'1-Inputuri'!Q118)*'4-Buget cerere'!$F$92/'4-Buget cerere'!$F$86),0,('1-Inputuri'!Q81+'1-Inputuri'!Q118)*'4-Buget cerere'!$F$92/'4-Buget cerere'!$F$86)</f>
        <v>0</v>
      </c>
      <c r="Q33" s="348">
        <f>IF(ISERROR(('1-Inputuri'!R81+'1-Inputuri'!R118)*'4-Buget cerere'!$F$92/'4-Buget cerere'!$F$86),0,('1-Inputuri'!R81+'1-Inputuri'!R118)*'4-Buget cerere'!$F$92/'4-Buget cerere'!$F$86)</f>
        <v>0</v>
      </c>
      <c r="R33" s="348">
        <f>IF(ISERROR(('1-Inputuri'!S81+'1-Inputuri'!S118)*'4-Buget cerere'!$F$92/'4-Buget cerere'!$F$86),0,('1-Inputuri'!S81+'1-Inputuri'!S118)*'4-Buget cerere'!$F$92/'4-Buget cerere'!$F$86)</f>
        <v>0</v>
      </c>
      <c r="S33" s="348">
        <f>IF(ISERROR(('1-Inputuri'!T81+'1-Inputuri'!T118)*'4-Buget cerere'!$F$92/'4-Buget cerere'!$F$86),0,('1-Inputuri'!T81+'1-Inputuri'!T118)*'4-Buget cerere'!$F$92/'4-Buget cerere'!$F$86)</f>
        <v>0</v>
      </c>
      <c r="T33" s="348">
        <f>IF(ISERROR(('1-Inputuri'!U81+'1-Inputuri'!U118)*'4-Buget cerere'!$F$92/'4-Buget cerere'!$F$86),0,('1-Inputuri'!U81+'1-Inputuri'!U118)*'4-Buget cerere'!$F$92/'4-Buget cerere'!$F$86)</f>
        <v>0</v>
      </c>
      <c r="U33" s="348">
        <f>IF(ISERROR(('1-Inputuri'!V81+'1-Inputuri'!V118)*'4-Buget cerere'!$F$92/'4-Buget cerere'!$F$86),0,('1-Inputuri'!V81+'1-Inputuri'!V118)*'4-Buget cerere'!$F$92/'4-Buget cerere'!$F$86)</f>
        <v>0</v>
      </c>
      <c r="V33" s="348">
        <f>IF(ISERROR(('1-Inputuri'!W81+'1-Inputuri'!W118)*'4-Buget cerere'!$F$92/'4-Buget cerere'!$F$86),0,('1-Inputuri'!W81+'1-Inputuri'!W118)*'4-Buget cerere'!$F$92/'4-Buget cerere'!$F$86)</f>
        <v>0</v>
      </c>
      <c r="W33" s="348">
        <f>IF(ISERROR(('1-Inputuri'!X81+'1-Inputuri'!X118)*'4-Buget cerere'!$F$92/'4-Buget cerere'!$F$86),0,('1-Inputuri'!X81+'1-Inputuri'!X118)*'4-Buget cerere'!$F$92/'4-Buget cerere'!$F$86)</f>
        <v>0</v>
      </c>
      <c r="X33" s="8"/>
    </row>
    <row r="34" spans="2:24" outlineLevel="2" x14ac:dyDescent="0.25">
      <c r="B34" s="8"/>
      <c r="C34" s="117"/>
      <c r="D34" s="453" t="s">
        <v>189</v>
      </c>
      <c r="E34" s="454"/>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5">
        <f>'2-Bilant_Solicitant'!G146</f>
        <v>0</v>
      </c>
      <c r="J35" s="295">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5">
        <f>'2-Bilant_Solicitant'!G147</f>
        <v>0</v>
      </c>
      <c r="J36" s="295">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5">
        <f>'2-Bilant_Solicitant'!G148</f>
        <v>0</v>
      </c>
      <c r="J37" s="295">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5">
        <f>'2-Bilant_Solicitant'!G149</f>
        <v>0</v>
      </c>
      <c r="J38" s="295">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5">
        <f>'2-Bilant_Solicitant'!G150</f>
        <v>0</v>
      </c>
      <c r="J39" s="295">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5">
        <f>'2-Bilant_Solicitant'!G151</f>
        <v>0</v>
      </c>
      <c r="J40" s="295">
        <f>'2-Bilant_Solicitant'!H151</f>
        <v>0</v>
      </c>
      <c r="K40" s="38"/>
      <c r="L40" s="38"/>
      <c r="M40" s="38"/>
      <c r="N40" s="38"/>
      <c r="O40" s="38"/>
      <c r="P40" s="38"/>
      <c r="Q40" s="38"/>
      <c r="R40" s="38"/>
      <c r="S40" s="38"/>
      <c r="T40" s="38"/>
      <c r="U40" s="38"/>
      <c r="V40" s="38"/>
      <c r="W40" s="38"/>
      <c r="X40" s="8"/>
    </row>
    <row r="41" spans="2:24" outlineLevel="2" x14ac:dyDescent="0.25">
      <c r="B41" s="8"/>
      <c r="C41" s="173"/>
      <c r="D41" s="174" t="s">
        <v>406</v>
      </c>
      <c r="E41" s="175"/>
      <c r="F41" s="176"/>
      <c r="G41" s="177" t="s">
        <v>407</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5">
        <f>I43-I44</f>
        <v>0</v>
      </c>
      <c r="J42" s="295">
        <f t="shared" ref="J42:W42" si="8">J43-J44</f>
        <v>0</v>
      </c>
      <c r="K42" s="295">
        <f t="shared" si="8"/>
        <v>0</v>
      </c>
      <c r="L42" s="295">
        <f t="shared" si="8"/>
        <v>0</v>
      </c>
      <c r="M42" s="295">
        <f t="shared" si="8"/>
        <v>0</v>
      </c>
      <c r="N42" s="295">
        <f t="shared" si="8"/>
        <v>0</v>
      </c>
      <c r="O42" s="295">
        <f t="shared" si="8"/>
        <v>0</v>
      </c>
      <c r="P42" s="295">
        <f t="shared" si="8"/>
        <v>0</v>
      </c>
      <c r="Q42" s="295">
        <f t="shared" si="8"/>
        <v>0</v>
      </c>
      <c r="R42" s="295">
        <f t="shared" si="8"/>
        <v>0</v>
      </c>
      <c r="S42" s="295">
        <f t="shared" si="8"/>
        <v>0</v>
      </c>
      <c r="T42" s="295">
        <f t="shared" si="8"/>
        <v>0</v>
      </c>
      <c r="U42" s="295">
        <f t="shared" si="8"/>
        <v>0</v>
      </c>
      <c r="V42" s="295">
        <f t="shared" si="8"/>
        <v>0</v>
      </c>
      <c r="W42" s="295">
        <f t="shared" si="8"/>
        <v>0</v>
      </c>
      <c r="X42" s="8"/>
    </row>
    <row r="43" spans="2:24" outlineLevel="2" x14ac:dyDescent="0.25">
      <c r="B43" s="8"/>
      <c r="C43" s="117"/>
      <c r="D43" s="120" t="s">
        <v>197</v>
      </c>
      <c r="E43" s="43" t="s">
        <v>184</v>
      </c>
      <c r="F43" s="8"/>
      <c r="G43" s="37" t="s">
        <v>102</v>
      </c>
      <c r="H43" s="8"/>
      <c r="I43" s="295">
        <f>'2-Bilant_Solicitant'!G155</f>
        <v>0</v>
      </c>
      <c r="J43" s="295">
        <f>'2-Bilant_Solicitant'!H155</f>
        <v>0</v>
      </c>
      <c r="K43" s="295">
        <f>'1-Inputuri'!L81+'1-Inputuri'!L83+'1-Inputuri'!L118+'1-Inputuri'!L120</f>
        <v>0</v>
      </c>
      <c r="L43" s="295">
        <f>'1-Inputuri'!M81+'1-Inputuri'!M83+'1-Inputuri'!M118+'1-Inputuri'!M120</f>
        <v>0</v>
      </c>
      <c r="M43" s="295">
        <f>'1-Inputuri'!N81+'1-Inputuri'!N83+'1-Inputuri'!N118+'1-Inputuri'!N120</f>
        <v>0</v>
      </c>
      <c r="N43" s="295">
        <f>'1-Inputuri'!O81+'1-Inputuri'!O83+'1-Inputuri'!O118+'1-Inputuri'!O120</f>
        <v>0</v>
      </c>
      <c r="O43" s="295">
        <f>'1-Inputuri'!P81+'1-Inputuri'!P83+'1-Inputuri'!P118+'1-Inputuri'!P120</f>
        <v>0</v>
      </c>
      <c r="P43" s="295">
        <f>'1-Inputuri'!Q81+'1-Inputuri'!Q83+'1-Inputuri'!Q118+'1-Inputuri'!Q120</f>
        <v>0</v>
      </c>
      <c r="Q43" s="295">
        <f>'1-Inputuri'!R81+'1-Inputuri'!R83+'1-Inputuri'!R118+'1-Inputuri'!R120</f>
        <v>0</v>
      </c>
      <c r="R43" s="295">
        <f>'1-Inputuri'!S81+'1-Inputuri'!S83+'1-Inputuri'!S118+'1-Inputuri'!S120</f>
        <v>0</v>
      </c>
      <c r="S43" s="295">
        <f>'1-Inputuri'!T81+'1-Inputuri'!T83+'1-Inputuri'!T118+'1-Inputuri'!T120</f>
        <v>0</v>
      </c>
      <c r="T43" s="295">
        <f>'1-Inputuri'!U81+'1-Inputuri'!U83+'1-Inputuri'!U118+'1-Inputuri'!U120</f>
        <v>0</v>
      </c>
      <c r="U43" s="295">
        <f>'1-Inputuri'!V81+'1-Inputuri'!V83+'1-Inputuri'!V118+'1-Inputuri'!V120</f>
        <v>0</v>
      </c>
      <c r="V43" s="295">
        <f>'1-Inputuri'!W81+'1-Inputuri'!W83+'1-Inputuri'!W118+'1-Inputuri'!W120</f>
        <v>0</v>
      </c>
      <c r="W43" s="295">
        <f>'1-Inputuri'!X81+'1-Inputuri'!X83+'1-Inputuri'!X118+'1-Inputuri'!X120</f>
        <v>0</v>
      </c>
      <c r="X43" s="8"/>
    </row>
    <row r="44" spans="2:24" outlineLevel="2" x14ac:dyDescent="0.25">
      <c r="B44" s="8"/>
      <c r="C44" s="117"/>
      <c r="D44" s="120" t="s">
        <v>198</v>
      </c>
      <c r="E44" s="43" t="s">
        <v>183</v>
      </c>
      <c r="F44" s="8"/>
      <c r="G44" s="37" t="s">
        <v>102</v>
      </c>
      <c r="H44" s="8"/>
      <c r="I44" s="295">
        <f>'2-Bilant_Solicitant'!G156</f>
        <v>0</v>
      </c>
      <c r="J44" s="295">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5">
        <f>I46-I47</f>
        <v>0</v>
      </c>
      <c r="J45" s="295">
        <f t="shared" ref="J45:W45" si="9">J46-J47</f>
        <v>0</v>
      </c>
      <c r="K45" s="295">
        <f t="shared" si="9"/>
        <v>0</v>
      </c>
      <c r="L45" s="295">
        <f t="shared" si="9"/>
        <v>0</v>
      </c>
      <c r="M45" s="295">
        <f t="shared" si="9"/>
        <v>0</v>
      </c>
      <c r="N45" s="295">
        <f t="shared" si="9"/>
        <v>0</v>
      </c>
      <c r="O45" s="295">
        <f t="shared" si="9"/>
        <v>0</v>
      </c>
      <c r="P45" s="295">
        <f t="shared" si="9"/>
        <v>0</v>
      </c>
      <c r="Q45" s="295">
        <f t="shared" si="9"/>
        <v>0</v>
      </c>
      <c r="R45" s="295">
        <f t="shared" si="9"/>
        <v>0</v>
      </c>
      <c r="S45" s="295">
        <f t="shared" si="9"/>
        <v>0</v>
      </c>
      <c r="T45" s="295">
        <f t="shared" si="9"/>
        <v>0</v>
      </c>
      <c r="U45" s="295">
        <f t="shared" si="9"/>
        <v>0</v>
      </c>
      <c r="V45" s="295">
        <f t="shared" si="9"/>
        <v>0</v>
      </c>
      <c r="W45" s="295">
        <f t="shared" si="9"/>
        <v>0</v>
      </c>
      <c r="X45" s="8"/>
    </row>
    <row r="46" spans="2:24" outlineLevel="2" x14ac:dyDescent="0.25">
      <c r="B46" s="8"/>
      <c r="C46" s="117"/>
      <c r="D46" s="120" t="s">
        <v>197</v>
      </c>
      <c r="E46" s="43" t="s">
        <v>184</v>
      </c>
      <c r="F46" s="8"/>
      <c r="G46" s="37" t="s">
        <v>102</v>
      </c>
      <c r="H46" s="8"/>
      <c r="I46" s="295">
        <f>'2-Bilant_Solicitant'!G158</f>
        <v>0</v>
      </c>
      <c r="J46" s="295">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5">
        <f>'2-Bilant_Solicitant'!G159</f>
        <v>0</v>
      </c>
      <c r="J47" s="295">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5">
        <f>'2-Bilant_Solicitant'!G160</f>
        <v>0</v>
      </c>
      <c r="J48" s="295">
        <f>'2-Bilant_Solicitant'!H160</f>
        <v>0</v>
      </c>
      <c r="K48" s="38"/>
      <c r="L48" s="38"/>
      <c r="M48" s="38"/>
      <c r="N48" s="38"/>
      <c r="O48" s="38"/>
      <c r="P48" s="38"/>
      <c r="Q48" s="38"/>
      <c r="R48" s="38"/>
      <c r="S48" s="38"/>
      <c r="T48" s="38"/>
      <c r="U48" s="38"/>
      <c r="V48" s="38"/>
      <c r="W48" s="38"/>
      <c r="X48" s="8"/>
    </row>
    <row r="49" spans="2:24" outlineLevel="2" x14ac:dyDescent="0.25">
      <c r="B49" s="8"/>
      <c r="C49" s="117"/>
      <c r="D49" s="453" t="s">
        <v>201</v>
      </c>
      <c r="E49" s="454"/>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5" t="s">
        <v>203</v>
      </c>
      <c r="E50" s="456"/>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5" t="s">
        <v>202</v>
      </c>
      <c r="E51" s="456"/>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5">
        <f>'2-Bilant_Solicitant'!G174</f>
        <v>0</v>
      </c>
      <c r="J52" s="295">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5">
        <f>'2-Bilant_Solicitant'!G175</f>
        <v>0</v>
      </c>
      <c r="J53" s="295">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5">
        <f>'2-Bilant_Solicitant'!G176</f>
        <v>0</v>
      </c>
      <c r="J54" s="295">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5">
        <f>'2-Bilant_Solicitant'!G177</f>
        <v>0</v>
      </c>
      <c r="J55" s="295">
        <f>'2-Bilant_Solicitant'!H177</f>
        <v>0</v>
      </c>
      <c r="K55" s="38"/>
      <c r="L55" s="38"/>
      <c r="M55" s="38"/>
      <c r="N55" s="38"/>
      <c r="O55" s="38"/>
      <c r="P55" s="38"/>
      <c r="Q55" s="38"/>
      <c r="R55" s="38"/>
      <c r="S55" s="38"/>
      <c r="T55" s="38"/>
      <c r="U55" s="38"/>
      <c r="V55" s="38"/>
      <c r="W55" s="38"/>
      <c r="X55" s="8"/>
    </row>
    <row r="56" spans="2:24" outlineLevel="2" x14ac:dyDescent="0.25">
      <c r="B56" s="8"/>
      <c r="C56" s="117"/>
      <c r="D56" s="453" t="s">
        <v>208</v>
      </c>
      <c r="E56" s="454"/>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5">
        <f>I58-I59</f>
        <v>0</v>
      </c>
      <c r="J57" s="295">
        <f t="shared" ref="J57:W57" si="14">J58-J59</f>
        <v>0</v>
      </c>
      <c r="K57" s="295">
        <f t="shared" si="14"/>
        <v>0</v>
      </c>
      <c r="L57" s="295">
        <f t="shared" si="14"/>
        <v>0</v>
      </c>
      <c r="M57" s="295">
        <f t="shared" si="14"/>
        <v>0</v>
      </c>
      <c r="N57" s="295">
        <f t="shared" si="14"/>
        <v>0</v>
      </c>
      <c r="O57" s="295">
        <f t="shared" si="14"/>
        <v>0</v>
      </c>
      <c r="P57" s="295">
        <f t="shared" si="14"/>
        <v>0</v>
      </c>
      <c r="Q57" s="295">
        <f t="shared" si="14"/>
        <v>0</v>
      </c>
      <c r="R57" s="295">
        <f t="shared" si="14"/>
        <v>0</v>
      </c>
      <c r="S57" s="295">
        <f t="shared" si="14"/>
        <v>0</v>
      </c>
      <c r="T57" s="295">
        <f t="shared" si="14"/>
        <v>0</v>
      </c>
      <c r="U57" s="295">
        <f t="shared" si="14"/>
        <v>0</v>
      </c>
      <c r="V57" s="295">
        <f t="shared" si="14"/>
        <v>0</v>
      </c>
      <c r="W57" s="295">
        <f t="shared" si="14"/>
        <v>0</v>
      </c>
      <c r="X57" s="8"/>
    </row>
    <row r="58" spans="2:24" outlineLevel="2" x14ac:dyDescent="0.25">
      <c r="B58" s="8"/>
      <c r="C58" s="117"/>
      <c r="D58" s="120" t="s">
        <v>197</v>
      </c>
      <c r="E58" s="43" t="s">
        <v>184</v>
      </c>
      <c r="F58" s="8"/>
      <c r="G58" s="37" t="s">
        <v>102</v>
      </c>
      <c r="H58" s="8"/>
      <c r="I58" s="295">
        <f>'2-Bilant_Solicitant'!G180</f>
        <v>0</v>
      </c>
      <c r="J58" s="295">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5">
        <f>'2-Bilant_Solicitant'!G181</f>
        <v>0</v>
      </c>
      <c r="J59" s="295">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5">
        <f>'2-Bilant_Solicitant'!G182</f>
        <v>0</v>
      </c>
      <c r="J60" s="295">
        <f>'2-Bilant_Solicitant'!H182</f>
        <v>0</v>
      </c>
      <c r="K60" s="295">
        <f>IF(ISERROR('1-Inputuri'!L137+'1-Inputuri'!L142),0,'1-Inputuri'!L137+'1-Inputuri'!L142)</f>
        <v>0</v>
      </c>
      <c r="L60" s="295">
        <f>IF(ISERROR('1-Inputuri'!M137+'1-Inputuri'!M142),0,'1-Inputuri'!M137+'1-Inputuri'!M142)</f>
        <v>0</v>
      </c>
      <c r="M60" s="295">
        <f>IF(ISERROR('1-Inputuri'!N137+'1-Inputuri'!N142),0,'1-Inputuri'!N137+'1-Inputuri'!N142)</f>
        <v>0</v>
      </c>
      <c r="N60" s="295">
        <f>IF(ISERROR('1-Inputuri'!O137+'1-Inputuri'!O142),0,'1-Inputuri'!O137+'1-Inputuri'!O142)</f>
        <v>0</v>
      </c>
      <c r="O60" s="295">
        <f>IF(ISERROR('1-Inputuri'!P137+'1-Inputuri'!P142),0,'1-Inputuri'!P137+'1-Inputuri'!P142)</f>
        <v>0</v>
      </c>
      <c r="P60" s="295">
        <f>IF(ISERROR('1-Inputuri'!Q137+'1-Inputuri'!Q142),0,'1-Inputuri'!Q137+'1-Inputuri'!Q142)</f>
        <v>0</v>
      </c>
      <c r="Q60" s="295">
        <f>IF(ISERROR('1-Inputuri'!R137+'1-Inputuri'!R142),0,'1-Inputuri'!R137+'1-Inputuri'!R142)</f>
        <v>0</v>
      </c>
      <c r="R60" s="295">
        <f>IF(ISERROR('1-Inputuri'!S137+'1-Inputuri'!S142),0,'1-Inputuri'!S137+'1-Inputuri'!S142)</f>
        <v>0</v>
      </c>
      <c r="S60" s="295">
        <f>IF(ISERROR('1-Inputuri'!T137+'1-Inputuri'!T142),0,'1-Inputuri'!T137+'1-Inputuri'!T142)</f>
        <v>0</v>
      </c>
      <c r="T60" s="295">
        <f>IF(ISERROR('1-Inputuri'!U137+'1-Inputuri'!U142),0,'1-Inputuri'!U137+'1-Inputuri'!U142)</f>
        <v>0</v>
      </c>
      <c r="U60" s="295">
        <f>IF(ISERROR('1-Inputuri'!V137+'1-Inputuri'!V142),0,'1-Inputuri'!V137+'1-Inputuri'!V142)</f>
        <v>0</v>
      </c>
      <c r="V60" s="295">
        <f>IF(ISERROR('1-Inputuri'!W137+'1-Inputuri'!W142),0,'1-Inputuri'!W137+'1-Inputuri'!W142)</f>
        <v>0</v>
      </c>
      <c r="W60" s="295">
        <f>IF(ISERROR('1-Inputuri'!X137+'1-Inputuri'!X142),0,'1-Inputuri'!X137+'1-Inputuri'!X142)</f>
        <v>0</v>
      </c>
      <c r="X60" s="8"/>
    </row>
    <row r="61" spans="2:24" outlineLevel="2" x14ac:dyDescent="0.25">
      <c r="B61" s="8"/>
      <c r="C61" s="117">
        <v>18</v>
      </c>
      <c r="D61" s="120" t="s">
        <v>211</v>
      </c>
      <c r="E61" s="43" t="s">
        <v>184</v>
      </c>
      <c r="F61" s="8"/>
      <c r="G61" s="37" t="s">
        <v>102</v>
      </c>
      <c r="H61" s="8"/>
      <c r="I61" s="295">
        <f>'2-Bilant_Solicitant'!G183</f>
        <v>0</v>
      </c>
      <c r="J61" s="295">
        <f>'2-Bilant_Solicitant'!H183</f>
        <v>0</v>
      </c>
      <c r="K61" s="38"/>
      <c r="L61" s="38"/>
      <c r="M61" s="38"/>
      <c r="N61" s="38"/>
      <c r="O61" s="38"/>
      <c r="P61" s="38"/>
      <c r="Q61" s="38"/>
      <c r="R61" s="38"/>
      <c r="S61" s="38"/>
      <c r="T61" s="38"/>
      <c r="U61" s="38"/>
      <c r="V61" s="38"/>
      <c r="W61" s="38"/>
      <c r="X61" s="8"/>
    </row>
    <row r="62" spans="2:24" outlineLevel="2" x14ac:dyDescent="0.25">
      <c r="B62" s="8"/>
      <c r="C62" s="117"/>
      <c r="D62" s="453" t="s">
        <v>212</v>
      </c>
      <c r="E62" s="454"/>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5" t="s">
        <v>213</v>
      </c>
      <c r="E63" s="456"/>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5" t="s">
        <v>214</v>
      </c>
      <c r="E64" s="456"/>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3" t="s">
        <v>215</v>
      </c>
      <c r="E65" s="454"/>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3" t="s">
        <v>216</v>
      </c>
      <c r="E66" s="454"/>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5" t="s">
        <v>218</v>
      </c>
      <c r="E67" s="456"/>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5" t="s">
        <v>217</v>
      </c>
      <c r="E68" s="456"/>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5">
        <f>'2-Bilant_Solicitant'!G193</f>
        <v>0</v>
      </c>
      <c r="J69" s="295">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5">
        <f>'2-Bilant_Solicitant'!G194</f>
        <v>0</v>
      </c>
      <c r="J70" s="295">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5">
        <f>'2-Bilant_Solicitant'!G195</f>
        <v>0</v>
      </c>
      <c r="J71" s="295">
        <f>'2-Bilant_Solicitant'!H195</f>
        <v>0</v>
      </c>
      <c r="K71" s="38"/>
      <c r="L71" s="38"/>
      <c r="M71" s="38"/>
      <c r="N71" s="38"/>
      <c r="O71" s="38"/>
      <c r="P71" s="38"/>
      <c r="Q71" s="38"/>
      <c r="R71" s="38"/>
      <c r="S71" s="38"/>
      <c r="T71" s="38"/>
      <c r="U71" s="38"/>
      <c r="V71" s="38"/>
      <c r="W71" s="38"/>
      <c r="X71" s="8"/>
    </row>
    <row r="72" spans="2:24" outlineLevel="2" x14ac:dyDescent="0.25">
      <c r="B72" s="8"/>
      <c r="C72" s="117"/>
      <c r="D72" s="455" t="s">
        <v>222</v>
      </c>
      <c r="E72" s="456"/>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5" t="s">
        <v>223</v>
      </c>
      <c r="E73" s="456"/>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7" t="s">
        <v>408</v>
      </c>
      <c r="E77" s="458"/>
      <c r="F77" s="8"/>
      <c r="G77" s="37" t="s">
        <v>409</v>
      </c>
      <c r="H77" s="8"/>
      <c r="I77" s="349" t="str">
        <f>IFERROR(I22/I41,"")</f>
        <v/>
      </c>
      <c r="J77" s="349" t="str">
        <f>IFERROR(J22/J41,"")</f>
        <v/>
      </c>
      <c r="K77" s="349" t="str">
        <f t="shared" ref="K77:W77" si="27">IFERROR(IF(K41&gt;$J$41,K22/K41,K22/$J$41),"")</f>
        <v/>
      </c>
      <c r="L77" s="349" t="str">
        <f t="shared" si="27"/>
        <v/>
      </c>
      <c r="M77" s="349" t="str">
        <f t="shared" si="27"/>
        <v/>
      </c>
      <c r="N77" s="349" t="str">
        <f t="shared" si="27"/>
        <v/>
      </c>
      <c r="O77" s="349" t="str">
        <f t="shared" si="27"/>
        <v/>
      </c>
      <c r="P77" s="349" t="str">
        <f t="shared" si="27"/>
        <v/>
      </c>
      <c r="Q77" s="349" t="str">
        <f t="shared" si="27"/>
        <v/>
      </c>
      <c r="R77" s="349" t="str">
        <f t="shared" si="27"/>
        <v/>
      </c>
      <c r="S77" s="349" t="str">
        <f t="shared" si="27"/>
        <v/>
      </c>
      <c r="T77" s="349" t="str">
        <f t="shared" si="27"/>
        <v/>
      </c>
      <c r="U77" s="349" t="str">
        <f t="shared" si="27"/>
        <v/>
      </c>
      <c r="V77" s="349" t="str">
        <f t="shared" si="27"/>
        <v/>
      </c>
      <c r="W77" s="34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5">
        <f>K72+K69+K60+K42+K45+K57</f>
        <v>0</v>
      </c>
      <c r="L84" s="295">
        <f t="shared" ref="L84:W84" si="28">L72+L69+L60+L42+L45+L57</f>
        <v>0</v>
      </c>
      <c r="M84" s="295">
        <f t="shared" si="28"/>
        <v>0</v>
      </c>
      <c r="N84" s="295">
        <f t="shared" si="28"/>
        <v>0</v>
      </c>
      <c r="O84" s="295">
        <f t="shared" si="28"/>
        <v>0</v>
      </c>
      <c r="P84" s="295">
        <f t="shared" si="28"/>
        <v>0</v>
      </c>
      <c r="Q84" s="295">
        <f t="shared" si="28"/>
        <v>0</v>
      </c>
      <c r="R84" s="295">
        <f t="shared" si="28"/>
        <v>0</v>
      </c>
      <c r="S84" s="295">
        <f t="shared" si="28"/>
        <v>0</v>
      </c>
      <c r="T84" s="295">
        <f t="shared" si="28"/>
        <v>0</v>
      </c>
      <c r="U84" s="295">
        <f t="shared" si="28"/>
        <v>0</v>
      </c>
      <c r="V84" s="295">
        <f t="shared" si="28"/>
        <v>0</v>
      </c>
      <c r="W84" s="295">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50">
        <f>K84-K86+K87-K85</f>
        <v>0</v>
      </c>
      <c r="L88" s="350">
        <f t="shared" ref="L88:W88" si="29">L84-L86+L87-L85</f>
        <v>0</v>
      </c>
      <c r="M88" s="350">
        <f t="shared" si="29"/>
        <v>0</v>
      </c>
      <c r="N88" s="350">
        <f t="shared" si="29"/>
        <v>0</v>
      </c>
      <c r="O88" s="350">
        <f t="shared" si="29"/>
        <v>0</v>
      </c>
      <c r="P88" s="350">
        <f t="shared" si="29"/>
        <v>0</v>
      </c>
      <c r="Q88" s="350">
        <f t="shared" si="29"/>
        <v>0</v>
      </c>
      <c r="R88" s="350">
        <f t="shared" si="29"/>
        <v>0</v>
      </c>
      <c r="S88" s="350">
        <f t="shared" si="29"/>
        <v>0</v>
      </c>
      <c r="T88" s="350">
        <f t="shared" si="29"/>
        <v>0</v>
      </c>
      <c r="U88" s="350">
        <f t="shared" si="29"/>
        <v>0</v>
      </c>
      <c r="V88" s="350">
        <f t="shared" si="29"/>
        <v>0</v>
      </c>
      <c r="W88" s="35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51">
        <f>'1-Inputuri'!L133</f>
        <v>0</v>
      </c>
      <c r="L92" s="351">
        <f>'1-Inputuri'!M133</f>
        <v>0</v>
      </c>
      <c r="M92" s="351">
        <f>'1-Inputuri'!N133</f>
        <v>0</v>
      </c>
      <c r="N92" s="351">
        <f>'1-Inputuri'!O133</f>
        <v>0</v>
      </c>
      <c r="O92" s="351">
        <f>'1-Inputuri'!P133</f>
        <v>0</v>
      </c>
      <c r="P92" s="351">
        <f>'1-Inputuri'!Q133</f>
        <v>0</v>
      </c>
      <c r="Q92" s="351">
        <f>'1-Inputuri'!R133</f>
        <v>0</v>
      </c>
      <c r="R92" s="351">
        <f>'1-Inputuri'!S133</f>
        <v>0</v>
      </c>
      <c r="S92" s="351">
        <f>'1-Inputuri'!T133</f>
        <v>0</v>
      </c>
      <c r="T92" s="351">
        <f>'1-Inputuri'!U133</f>
        <v>0</v>
      </c>
      <c r="U92" s="351">
        <f>'1-Inputuri'!V133</f>
        <v>0</v>
      </c>
      <c r="V92" s="351">
        <f>'1-Inputuri'!W133</f>
        <v>0</v>
      </c>
      <c r="W92" s="351">
        <f>'1-Inputuri'!X133</f>
        <v>0</v>
      </c>
      <c r="X92" s="8"/>
    </row>
    <row r="93" spans="2:24" outlineLevel="1" x14ac:dyDescent="0.25">
      <c r="B93" s="8"/>
      <c r="C93" s="8"/>
      <c r="D93" s="128" t="s">
        <v>143</v>
      </c>
      <c r="E93" s="126"/>
      <c r="F93" s="127"/>
      <c r="G93" s="37" t="s">
        <v>102</v>
      </c>
      <c r="H93" s="127"/>
      <c r="I93" s="127"/>
      <c r="J93" s="127"/>
      <c r="K93" s="351">
        <f>IF(K14="Implementare",IF(ISERROR('4-Buget cerere'!$F$102*'4-Buget cerere'!T70),0,'4-Buget cerere'!$F$102*'4-Buget cerere'!T70),0)</f>
        <v>0</v>
      </c>
      <c r="L93" s="351">
        <f>IF(L14="Implementare",IF(ISERROR('4-Buget cerere'!$F$102*'4-Buget cerere'!U70),0,'4-Buget cerere'!$F$102*'4-Buget cerere'!U70),0)</f>
        <v>0</v>
      </c>
      <c r="M93" s="351">
        <f>IF(M14="Implementare",IF(ISERROR('4-Buget cerere'!$F$102*'4-Buget cerere'!V70),0,'4-Buget cerere'!$F$102*'4-Buget cerere'!V70),0)</f>
        <v>0</v>
      </c>
      <c r="N93" s="351">
        <f>IF(N14="Implementare",IF(ISERROR('4-Buget cerere'!$F$102*'4-Buget cerere'!W70),0,'4-Buget cerere'!$F$102*'4-Buget cerere'!W70),0)</f>
        <v>0</v>
      </c>
      <c r="O93" s="351">
        <f>IF(O14="Implementare",IF(ISERROR('4-Buget cerere'!$F$102*'4-Buget cerere'!X70),0,'4-Buget cerere'!$F$102*'4-Buget cerere'!X70),0)</f>
        <v>0</v>
      </c>
      <c r="P93" s="351">
        <f>IF(P14="Implementare",IF(ISERROR('4-Buget cerere'!$F$102*'4-Buget cerere'!Y70),0,'4-Buget cerere'!$F$102*'4-Buget cerere'!Y70),0)</f>
        <v>0</v>
      </c>
      <c r="Q93" s="351">
        <f>IF(Q14="Implementare",IF(ISERROR('4-Buget cerere'!$F$102*'4-Buget cerere'!Z70),0,'4-Buget cerere'!$F$102*'4-Buget cerere'!Z70),0)</f>
        <v>0</v>
      </c>
      <c r="R93" s="351">
        <f>IF(R14="Implementare",IF(ISERROR('4-Buget cerere'!$F$102*'4-Buget cerere'!AA70),0,'4-Buget cerere'!$F$102*'4-Buget cerere'!AA70),0)</f>
        <v>0</v>
      </c>
      <c r="S93" s="351">
        <f>IF(S14="Implementare",IF(ISERROR('4-Buget cerere'!$F$102*'4-Buget cerere'!AB70),0,'4-Buget cerere'!$F$102*'4-Buget cerere'!AB70),0)</f>
        <v>0</v>
      </c>
      <c r="T93" s="351">
        <f>IF(T14="Implementare",IF(ISERROR('4-Buget cerere'!$F$102*'4-Buget cerere'!AC70),0,'4-Buget cerere'!$F$102*'4-Buget cerere'!AC70),0)</f>
        <v>0</v>
      </c>
      <c r="U93" s="351">
        <f>IF(U14="Implementare",IF(ISERROR('4-Buget cerere'!$F$102*'4-Buget cerere'!AD70),0,'4-Buget cerere'!$F$102*'4-Buget cerere'!AD70),0)</f>
        <v>0</v>
      </c>
      <c r="V93" s="351">
        <f>IF(V14="Implementare",IF(ISERROR('4-Buget cerere'!$F$102*'4-Buget cerere'!AE70),0,'4-Buget cerere'!$F$102*'4-Buget cerere'!AE70),0)</f>
        <v>0</v>
      </c>
      <c r="W93" s="35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51">
        <f>IF(K14="Implementare",IF(ISERROR('4-Buget cerere'!$F$92*'4-Buget cerere'!T70),0,'4-Buget cerere'!$F$92*'4-Buget cerere'!T70),0)</f>
        <v>0</v>
      </c>
      <c r="L94" s="351">
        <f>IF(L14="Implementare",IF(ISERROR('4-Buget cerere'!$F$92*'4-Buget cerere'!U70),0,'4-Buget cerere'!$F$92*'4-Buget cerere'!U70),0)</f>
        <v>0</v>
      </c>
      <c r="M94" s="351">
        <f>IF(M14="Implementare",IF(ISERROR('4-Buget cerere'!$F$92*'4-Buget cerere'!V70),0,'4-Buget cerere'!$F$92*'4-Buget cerere'!V70),0)</f>
        <v>0</v>
      </c>
      <c r="N94" s="351">
        <f>IF(N14="Implementare",IF(ISERROR('4-Buget cerere'!$F$92*'4-Buget cerere'!W70),0,'4-Buget cerere'!$F$92*'4-Buget cerere'!W70),0)</f>
        <v>0</v>
      </c>
      <c r="O94" s="351">
        <f>IF(O14="Implementare",IF(ISERROR('4-Buget cerere'!$F$92*'4-Buget cerere'!X70),0,'4-Buget cerere'!$F$92*'4-Buget cerere'!X70),0)</f>
        <v>0</v>
      </c>
      <c r="P94" s="351">
        <f>IF(P14="Implementare",IF(ISERROR('4-Buget cerere'!$F$92*'4-Buget cerere'!Y70),0,'4-Buget cerere'!$F$92*'4-Buget cerere'!Y70),0)</f>
        <v>0</v>
      </c>
      <c r="Q94" s="351">
        <f>IF(Q14="Implementare",IF(ISERROR('4-Buget cerere'!$F$92*'4-Buget cerere'!Z70),0,'4-Buget cerere'!$F$92*'4-Buget cerere'!Z70),0)</f>
        <v>0</v>
      </c>
      <c r="R94" s="351">
        <f>IF(R14="Implementare",IF(ISERROR('4-Buget cerere'!$F$92*'4-Buget cerere'!AA70),0,'4-Buget cerere'!$F$92*'4-Buget cerere'!AA70),0)</f>
        <v>0</v>
      </c>
      <c r="S94" s="351">
        <f>IF(S14="Implementare",IF(ISERROR('4-Buget cerere'!$F$92*'4-Buget cerere'!AB70),0,'4-Buget cerere'!$F$92*'4-Buget cerere'!AB70),0)</f>
        <v>0</v>
      </c>
      <c r="T94" s="351">
        <f>IF(T14="Implementare",IF(ISERROR('4-Buget cerere'!$F$92*'4-Buget cerere'!AC70),0,'4-Buget cerere'!$F$92*'4-Buget cerere'!AC70),0)</f>
        <v>0</v>
      </c>
      <c r="U94" s="351">
        <f>IF(U14="Implementare",IF(ISERROR('4-Buget cerere'!$F$92*'4-Buget cerere'!AD70),0,'4-Buget cerere'!$F$92*'4-Buget cerere'!AD70),0)</f>
        <v>0</v>
      </c>
      <c r="V94" s="351">
        <f>IF(V14="Implementare",IF(ISERROR('4-Buget cerere'!$F$92*'4-Buget cerere'!AE70),0,'4-Buget cerere'!$F$92*'4-Buget cerere'!AE70),0)</f>
        <v>0</v>
      </c>
      <c r="W94" s="35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51">
        <f>'1-Inputuri'!L135+'1-Inputuri'!L141</f>
        <v>0</v>
      </c>
      <c r="L96" s="351">
        <f>'1-Inputuri'!M135+'1-Inputuri'!M141</f>
        <v>0</v>
      </c>
      <c r="M96" s="351">
        <f>'1-Inputuri'!N135+'1-Inputuri'!N141</f>
        <v>0</v>
      </c>
      <c r="N96" s="351">
        <f>'1-Inputuri'!O135+'1-Inputuri'!O141</f>
        <v>0</v>
      </c>
      <c r="O96" s="351">
        <f>'1-Inputuri'!P135+'1-Inputuri'!P141</f>
        <v>0</v>
      </c>
      <c r="P96" s="351">
        <f>'1-Inputuri'!Q135+'1-Inputuri'!Q141</f>
        <v>0</v>
      </c>
      <c r="Q96" s="351">
        <f>'1-Inputuri'!R135+'1-Inputuri'!R141</f>
        <v>0</v>
      </c>
      <c r="R96" s="351">
        <f>'1-Inputuri'!S135+'1-Inputuri'!S141</f>
        <v>0</v>
      </c>
      <c r="S96" s="351">
        <f>'1-Inputuri'!T135+'1-Inputuri'!T141</f>
        <v>0</v>
      </c>
      <c r="T96" s="351">
        <f>'1-Inputuri'!U135+'1-Inputuri'!U141</f>
        <v>0</v>
      </c>
      <c r="U96" s="351">
        <f>'1-Inputuri'!V135+'1-Inputuri'!V141</f>
        <v>0</v>
      </c>
      <c r="V96" s="351">
        <f>'1-Inputuri'!W135+'1-Inputuri'!W141</f>
        <v>0</v>
      </c>
      <c r="W96" s="351">
        <f>'1-Inputuri'!X135+'1-Inputuri'!X141</f>
        <v>0</v>
      </c>
      <c r="X96" s="8"/>
    </row>
    <row r="97" spans="2:24" outlineLevel="1" x14ac:dyDescent="0.25">
      <c r="B97" s="8"/>
      <c r="C97" s="8"/>
      <c r="D97" s="129" t="s">
        <v>144</v>
      </c>
      <c r="E97" s="126"/>
      <c r="F97" s="127"/>
      <c r="G97" s="37" t="s">
        <v>102</v>
      </c>
      <c r="H97" s="127"/>
      <c r="I97" s="127"/>
      <c r="J97" s="127"/>
      <c r="K97" s="350">
        <f>K91+K92+K93+K94-K95-K96</f>
        <v>0</v>
      </c>
      <c r="L97" s="350">
        <f t="shared" ref="L97:W97" si="30">L91+L92+L93+L94-L95-L96</f>
        <v>0</v>
      </c>
      <c r="M97" s="350">
        <f t="shared" si="30"/>
        <v>0</v>
      </c>
      <c r="N97" s="350">
        <f t="shared" si="30"/>
        <v>0</v>
      </c>
      <c r="O97" s="350">
        <f t="shared" si="30"/>
        <v>0</v>
      </c>
      <c r="P97" s="350">
        <f t="shared" si="30"/>
        <v>0</v>
      </c>
      <c r="Q97" s="350">
        <f t="shared" si="30"/>
        <v>0</v>
      </c>
      <c r="R97" s="350">
        <f t="shared" si="30"/>
        <v>0</v>
      </c>
      <c r="S97" s="350">
        <f t="shared" si="30"/>
        <v>0</v>
      </c>
      <c r="T97" s="350">
        <f t="shared" si="30"/>
        <v>0</v>
      </c>
      <c r="U97" s="350">
        <f t="shared" si="30"/>
        <v>0</v>
      </c>
      <c r="V97" s="350">
        <f t="shared" si="30"/>
        <v>0</v>
      </c>
      <c r="W97" s="35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51">
        <f>IF('5-Analiza financiara'!K14="Implementare",IF(ISERROR('4-Buget cerere'!T51/(1+tva)),0,'4-Buget cerere'!T51/(1+tva)),0)</f>
        <v>0</v>
      </c>
      <c r="L100" s="351">
        <f>IF('5-Analiza financiara'!L14="Implementare",IF(ISERROR('4-Buget cerere'!U51/(1+tva)),0,'4-Buget cerere'!U51/(1+tva)),0)</f>
        <v>0</v>
      </c>
      <c r="M100" s="351">
        <f>IF('5-Analiza financiara'!M14="Implementare",IF(ISERROR('4-Buget cerere'!V51/(1+tva)),0,'4-Buget cerere'!V51/(1+tva)),0)</f>
        <v>0</v>
      </c>
      <c r="N100" s="351">
        <f>IF('5-Analiza financiara'!N14="Implementare",IF(ISERROR('4-Buget cerere'!W51/(1+tva)),0,'4-Buget cerere'!W51/(1+tva)),0)</f>
        <v>0</v>
      </c>
      <c r="O100" s="351">
        <f>IF('5-Analiza financiara'!O14="Implementare",IF(ISERROR('4-Buget cerere'!X51/(1+tva)),0,'4-Buget cerere'!X51/(1+tva)),0)</f>
        <v>0</v>
      </c>
      <c r="P100" s="351">
        <f>IF('5-Analiza financiara'!P14="Implementare",IF(ISERROR('4-Buget cerere'!Y51/(1+tva)),0,'4-Buget cerere'!Y51/(1+tva)),0)</f>
        <v>0</v>
      </c>
      <c r="Q100" s="351">
        <f>IF('5-Analiza financiara'!Q14="Implementare",IF(ISERROR('4-Buget cerere'!Z51/(1+tva)),0,'4-Buget cerere'!Z51/(1+tva)),0)</f>
        <v>0</v>
      </c>
      <c r="R100" s="351">
        <f>IF('5-Analiza financiara'!R14="Implementare",IF(ISERROR('4-Buget cerere'!AA51/(1+tva)),0,'4-Buget cerere'!AA51/(1+tva)),0)</f>
        <v>0</v>
      </c>
      <c r="S100" s="351">
        <f>IF('5-Analiza financiara'!S14="Implementare",IF(ISERROR('4-Buget cerere'!AB51/(1+tva)),0,'4-Buget cerere'!AB51/(1+tva)),0)</f>
        <v>0</v>
      </c>
      <c r="T100" s="351">
        <f>IF('5-Analiza financiara'!T14="Implementare",IF(ISERROR('4-Buget cerere'!AC51/(1+tva)),0,'4-Buget cerere'!AC51/(1+tva)),0)</f>
        <v>0</v>
      </c>
      <c r="U100" s="351">
        <f>IF('5-Analiza financiara'!U14="Implementare",IF(ISERROR('4-Buget cerere'!AD51/(1+tva)),0,'4-Buget cerere'!AD51/(1+tva)),0)</f>
        <v>0</v>
      </c>
      <c r="V100" s="351">
        <f>IF('5-Analiza financiara'!V14="Implementare",IF(ISERROR('4-Buget cerere'!AE51/(1+tva)),0,'4-Buget cerere'!AE51/(1+tva)),0)</f>
        <v>0</v>
      </c>
      <c r="W100" s="35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5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5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5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5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5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5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5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5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5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5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5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5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5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51">
        <f>IF(K14="Implementare",IF(ISERROR(('4-Buget cerere'!$G$68+'4-Buget cerere'!$J$68)*'4-Buget cerere'!T70),0,('4-Buget cerere'!$G$68+'4-Buget cerere'!$J$68)*'4-Buget cerere'!T70),0)</f>
        <v>0</v>
      </c>
      <c r="L103" s="351">
        <f>IF(L14="Implementare",IF(ISERROR(('4-Buget cerere'!$G$68+'4-Buget cerere'!$J$68)*'4-Buget cerere'!U70),0,('4-Buget cerere'!$G$68+'4-Buget cerere'!$J$68)*'4-Buget cerere'!U70),0)</f>
        <v>0</v>
      </c>
      <c r="M103" s="351">
        <f>IF(M14="Implementare",IF(ISERROR(('4-Buget cerere'!$G$68+'4-Buget cerere'!$J$68)*'4-Buget cerere'!V70),0,('4-Buget cerere'!$G$68+'4-Buget cerere'!$J$68)*'4-Buget cerere'!V70),0)</f>
        <v>0</v>
      </c>
      <c r="N103" s="351">
        <f>IF(N14="Implementare",IF(ISERROR(('4-Buget cerere'!$G$68+'4-Buget cerere'!$J$68)*'4-Buget cerere'!W70),0,('4-Buget cerere'!$G$68+'4-Buget cerere'!$J$68)*'4-Buget cerere'!W70),0)</f>
        <v>0</v>
      </c>
      <c r="O103" s="351">
        <f>IF(O14="Implementare",IF(ISERROR(('4-Buget cerere'!$G$68+'4-Buget cerere'!$J$68)*'4-Buget cerere'!X70),0,('4-Buget cerere'!$G$68+'4-Buget cerere'!$J$68)*'4-Buget cerere'!X70),0)</f>
        <v>0</v>
      </c>
      <c r="P103" s="351">
        <f>IF(P14="Implementare",IF(ISERROR(('4-Buget cerere'!$G$68+'4-Buget cerere'!$J$68)*'4-Buget cerere'!Y70),0,('4-Buget cerere'!$G$68+'4-Buget cerere'!$J$68)*'4-Buget cerere'!Y70),0)</f>
        <v>0</v>
      </c>
      <c r="Q103" s="351">
        <f>IF(Q14="Implementare",IF(ISERROR(('4-Buget cerere'!$G$68+'4-Buget cerere'!$J$68)*'4-Buget cerere'!Z70),0,('4-Buget cerere'!$G$68+'4-Buget cerere'!$J$68)*'4-Buget cerere'!Z70),0)</f>
        <v>0</v>
      </c>
      <c r="R103" s="351">
        <f>IF(R14="Implementare",IF(ISERROR(('4-Buget cerere'!$G$68+'4-Buget cerere'!$J$68)*'4-Buget cerere'!AA70),0,('4-Buget cerere'!$G$68+'4-Buget cerere'!$J$68)*'4-Buget cerere'!AA70),0)</f>
        <v>0</v>
      </c>
      <c r="S103" s="351">
        <f>IF(S14="Implementare",IF(ISERROR(('4-Buget cerere'!$G$68+'4-Buget cerere'!$J$68)*'4-Buget cerere'!AB70),0,('4-Buget cerere'!$G$68+'4-Buget cerere'!$J$68)*'4-Buget cerere'!AB70),0)</f>
        <v>0</v>
      </c>
      <c r="T103" s="351">
        <f>IF(T14="Implementare",IF(ISERROR(('4-Buget cerere'!$G$68+'4-Buget cerere'!$J$68)*'4-Buget cerere'!AC70),0,('4-Buget cerere'!$G$68+'4-Buget cerere'!$J$68)*'4-Buget cerere'!AC70),0)</f>
        <v>0</v>
      </c>
      <c r="U103" s="351">
        <f>IF(U14="Implementare",IF(ISERROR(('4-Buget cerere'!$G$68+'4-Buget cerere'!$J$68)*'4-Buget cerere'!AD70),0,('4-Buget cerere'!$G$68+'4-Buget cerere'!$J$68)*'4-Buget cerere'!AD70),0)</f>
        <v>0</v>
      </c>
      <c r="V103" s="351">
        <f>IF(V14="Implementare",IF(ISERROR(('4-Buget cerere'!$G$68+'4-Buget cerere'!$J$68)*'4-Buget cerere'!AE70),0,('4-Buget cerere'!$G$68+'4-Buget cerere'!$J$68)*'4-Buget cerere'!AE70),0)</f>
        <v>0</v>
      </c>
      <c r="W103" s="35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50">
        <f>K102-K101-K100-K103+K104</f>
        <v>0</v>
      </c>
      <c r="L105" s="350">
        <f t="shared" ref="L105:W105" si="31">L102-L101-L100-L103+L104</f>
        <v>0</v>
      </c>
      <c r="M105" s="350">
        <f>M102-M101-M100-M103+M104</f>
        <v>0</v>
      </c>
      <c r="N105" s="350">
        <f t="shared" si="31"/>
        <v>0</v>
      </c>
      <c r="O105" s="350">
        <f t="shared" si="31"/>
        <v>0</v>
      </c>
      <c r="P105" s="350">
        <f t="shared" si="31"/>
        <v>0</v>
      </c>
      <c r="Q105" s="350">
        <f t="shared" si="31"/>
        <v>0</v>
      </c>
      <c r="R105" s="350">
        <f t="shared" si="31"/>
        <v>0</v>
      </c>
      <c r="S105" s="350">
        <f t="shared" si="31"/>
        <v>0</v>
      </c>
      <c r="T105" s="350">
        <f t="shared" si="31"/>
        <v>0</v>
      </c>
      <c r="U105" s="350">
        <f t="shared" si="31"/>
        <v>0</v>
      </c>
      <c r="V105" s="350">
        <f t="shared" si="31"/>
        <v>0</v>
      </c>
      <c r="W105" s="35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5">
        <f>IF('1-Inputuri'!$E$24="DA",IF((K86+K103)&gt;(K87+K104),K86+K103-K87-K104,-(K87+K104-K86-K103)),0)</f>
        <v>0</v>
      </c>
      <c r="L109" s="295">
        <f>IF('1-Inputuri'!$E$24="DA",IF((L86+L103)&gt;(L87+L104),L86+L103-L87-L104,-(L87+L104-L86-L103)),0)</f>
        <v>0</v>
      </c>
      <c r="M109" s="295">
        <f>IF('1-Inputuri'!$E$24="DA",IF((M86+M103)&gt;(M87+M104),M86+M103-M87-M104,-(M87+M104-M86-M103)),0)</f>
        <v>0</v>
      </c>
      <c r="N109" s="295">
        <f>IF('1-Inputuri'!$E$24="DA",IF((N86+N103)&gt;(N87+N104),N86+N103-N87-N104,-(N87+N104-N86-N103)),0)</f>
        <v>0</v>
      </c>
      <c r="O109" s="295">
        <f>IF('1-Inputuri'!$E$24="DA",IF((O86+O103)&gt;(O87+O104),O86+O103-O87-O104,-(O87+O104-O86-O103)),0)</f>
        <v>0</v>
      </c>
      <c r="P109" s="295">
        <f>IF('1-Inputuri'!$E$24="DA",IF((P86+P103)&gt;(P87+P104),P86+P103-P87-P104,-(P87+P104-P86-P103)),0)</f>
        <v>0</v>
      </c>
      <c r="Q109" s="295">
        <f>IF('1-Inputuri'!$E$24="DA",IF((Q86+Q103)&gt;(Q87+Q104),Q86+Q103-Q87-Q104,-(Q87+Q104-Q86-Q103)),0)</f>
        <v>0</v>
      </c>
      <c r="R109" s="295">
        <f>IF('1-Inputuri'!$E$24="DA",IF((R86+R103)&gt;(R87+R104),R86+R103-R87-R104,-(R87+R104-R86-R103)),0)</f>
        <v>0</v>
      </c>
      <c r="S109" s="295">
        <f>IF('1-Inputuri'!$E$24="DA",IF((S86+S103)&gt;(S87+S104),S86+S103-S87-S104,-(S87+S104-S86-S103)),0)</f>
        <v>0</v>
      </c>
      <c r="T109" s="295">
        <f>IF('1-Inputuri'!$E$24="DA",IF((T86+T103)&gt;(T87+T104),T86+T103-T87-T104,-(T87+T104-T86-T103)),0)</f>
        <v>0</v>
      </c>
      <c r="U109" s="295">
        <f>IF('1-Inputuri'!$E$24="DA",IF((U86+U103)&gt;(U87+U104),U86+U103-U87-U104,-(U87+U104-U86-U103)),0)</f>
        <v>0</v>
      </c>
      <c r="V109" s="295">
        <f>IF('1-Inputuri'!$E$24="DA",IF((V86+V103)&gt;(V87+V104),V86+V103-V87-V104,-(V87+V104-V86-V103)),0)</f>
        <v>0</v>
      </c>
      <c r="W109" s="295">
        <f>IF('1-Inputuri'!$E$24="DA",IF((W86+W103)&gt;(W87+W104),W86+W103-W87-W104,-(W87+W104-W86-W103)),0)</f>
        <v>0</v>
      </c>
      <c r="X109" s="8"/>
    </row>
    <row r="110" spans="2:24" outlineLevel="1" x14ac:dyDescent="0.25">
      <c r="B110" s="8"/>
      <c r="C110" s="8"/>
      <c r="D110" s="133" t="s">
        <v>235</v>
      </c>
      <c r="E110" s="19"/>
      <c r="F110" s="8"/>
      <c r="G110" s="37" t="s">
        <v>102</v>
      </c>
      <c r="H110" s="8"/>
      <c r="I110" s="8"/>
      <c r="J110" s="8"/>
      <c r="K110" s="295">
        <f t="shared" ref="K110:W110" si="33">K69</f>
        <v>0</v>
      </c>
      <c r="L110" s="295">
        <f t="shared" si="33"/>
        <v>0</v>
      </c>
      <c r="M110" s="295">
        <f t="shared" si="33"/>
        <v>0</v>
      </c>
      <c r="N110" s="295">
        <f t="shared" si="33"/>
        <v>0</v>
      </c>
      <c r="O110" s="295">
        <f t="shared" si="33"/>
        <v>0</v>
      </c>
      <c r="P110" s="295">
        <f t="shared" si="33"/>
        <v>0</v>
      </c>
      <c r="Q110" s="295">
        <f t="shared" si="33"/>
        <v>0</v>
      </c>
      <c r="R110" s="295">
        <f t="shared" si="33"/>
        <v>0</v>
      </c>
      <c r="S110" s="295">
        <f t="shared" si="33"/>
        <v>0</v>
      </c>
      <c r="T110" s="295">
        <f t="shared" si="33"/>
        <v>0</v>
      </c>
      <c r="U110" s="295">
        <f t="shared" si="33"/>
        <v>0</v>
      </c>
      <c r="V110" s="295">
        <f t="shared" si="33"/>
        <v>0</v>
      </c>
      <c r="W110" s="295">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352">
        <f>'2-Bilant_Solicitant'!H56</f>
        <v>0</v>
      </c>
      <c r="K112" s="229">
        <f>K107+K109-K110</f>
        <v>0</v>
      </c>
      <c r="L112" s="229">
        <f t="shared" ref="L112:W112" si="34">L107+L109-L110</f>
        <v>0</v>
      </c>
      <c r="M112" s="229">
        <f t="shared" si="34"/>
        <v>0</v>
      </c>
      <c r="N112" s="229">
        <f t="shared" si="34"/>
        <v>0</v>
      </c>
      <c r="O112" s="229">
        <f t="shared" si="34"/>
        <v>0</v>
      </c>
      <c r="P112" s="229">
        <f t="shared" si="34"/>
        <v>0</v>
      </c>
      <c r="Q112" s="229">
        <f t="shared" si="34"/>
        <v>0</v>
      </c>
      <c r="R112" s="229">
        <f t="shared" si="34"/>
        <v>0</v>
      </c>
      <c r="S112" s="229">
        <f t="shared" si="34"/>
        <v>0</v>
      </c>
      <c r="T112" s="229">
        <f t="shared" si="34"/>
        <v>0</v>
      </c>
      <c r="U112" s="229">
        <f t="shared" si="34"/>
        <v>0</v>
      </c>
      <c r="V112" s="229">
        <f t="shared" si="34"/>
        <v>0</v>
      </c>
      <c r="W112" s="229">
        <f t="shared" si="34"/>
        <v>0</v>
      </c>
      <c r="X112" s="8"/>
    </row>
    <row r="113" spans="2:24" outlineLevel="1" x14ac:dyDescent="0.25">
      <c r="B113" s="8"/>
      <c r="C113" s="8"/>
      <c r="D113" s="40" t="s">
        <v>149</v>
      </c>
      <c r="E113" s="19"/>
      <c r="F113" s="8"/>
      <c r="G113" s="37" t="s">
        <v>102</v>
      </c>
      <c r="H113" s="8"/>
      <c r="I113" s="8"/>
      <c r="J113" s="211"/>
      <c r="K113" s="229">
        <f>J112+K112</f>
        <v>0</v>
      </c>
      <c r="L113" s="229">
        <f>K113+L112</f>
        <v>0</v>
      </c>
      <c r="M113" s="229">
        <f t="shared" ref="M113:W113" si="35">L113+M112</f>
        <v>0</v>
      </c>
      <c r="N113" s="229">
        <f t="shared" si="35"/>
        <v>0</v>
      </c>
      <c r="O113" s="229">
        <f t="shared" si="35"/>
        <v>0</v>
      </c>
      <c r="P113" s="229">
        <f t="shared" si="35"/>
        <v>0</v>
      </c>
      <c r="Q113" s="229">
        <f t="shared" si="35"/>
        <v>0</v>
      </c>
      <c r="R113" s="229">
        <f t="shared" si="35"/>
        <v>0</v>
      </c>
      <c r="S113" s="229">
        <f t="shared" si="35"/>
        <v>0</v>
      </c>
      <c r="T113" s="229">
        <f t="shared" si="35"/>
        <v>0</v>
      </c>
      <c r="U113" s="229">
        <f t="shared" si="35"/>
        <v>0</v>
      </c>
      <c r="V113" s="229">
        <f t="shared" si="35"/>
        <v>0</v>
      </c>
      <c r="W113" s="229">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o24G+39wLB5cs4yYJBg+XEcrYh7tRFQjVpc5JOGFhZkYyjtVW5LQHfKIXujH26bZ6vIZtxyW8Niq+FU3bqMNcQ==" saltValue="yqSqSNyzzVkM8AO9nvHF2g=="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5" t="str">
        <f>'5-Analiza financiara'!D6</f>
        <v>Obiectiv specific: RSO1.3 Intensificarea creșterii durabile și a competitivității IMM-urilor și crearea de locuri de muncă în cadrul IMM-urilor, inclusiv prin investiții productive</v>
      </c>
      <c r="D4" s="356"/>
      <c r="E4" s="356"/>
      <c r="F4" s="356"/>
      <c r="G4" s="356"/>
      <c r="H4" s="357"/>
      <c r="I4" s="211"/>
    </row>
    <row r="5" spans="2:25" x14ac:dyDescent="0.25">
      <c r="B5" s="211"/>
      <c r="C5" s="355"/>
      <c r="D5" s="356"/>
      <c r="E5" s="356"/>
      <c r="F5" s="356"/>
      <c r="G5" s="356"/>
      <c r="H5" s="357"/>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PRNV/2023/131.D/1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9" t="s">
        <v>276</v>
      </c>
      <c r="D11" s="211"/>
      <c r="F11" s="211"/>
      <c r="G11" s="459"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60"/>
      <c r="D12" s="211"/>
      <c r="F12" s="211"/>
      <c r="G12" s="460"/>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405</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390</v>
      </c>
      <c r="E3" t="s">
        <v>391</v>
      </c>
    </row>
    <row r="4" spans="3:5" x14ac:dyDescent="0.3">
      <c r="C4" s="165" t="s">
        <v>392</v>
      </c>
      <c r="D4" s="166">
        <v>0.5</v>
      </c>
      <c r="E4" s="166">
        <v>0.6</v>
      </c>
    </row>
    <row r="5" spans="3:5" x14ac:dyDescent="0.3">
      <c r="C5" s="165" t="s">
        <v>393</v>
      </c>
      <c r="D5" s="166">
        <v>0.5</v>
      </c>
      <c r="E5" s="166">
        <v>0.6</v>
      </c>
    </row>
    <row r="6" spans="3:5" x14ac:dyDescent="0.3">
      <c r="C6" s="165" t="s">
        <v>394</v>
      </c>
      <c r="D6" s="166">
        <v>0.6</v>
      </c>
      <c r="E6" s="166">
        <v>0.7</v>
      </c>
    </row>
    <row r="7" spans="3:5" x14ac:dyDescent="0.3">
      <c r="C7" s="165" t="s">
        <v>395</v>
      </c>
      <c r="D7" s="166">
        <v>0.6</v>
      </c>
      <c r="E7" s="166">
        <v>0.7</v>
      </c>
    </row>
    <row r="8" spans="3:5" x14ac:dyDescent="0.3">
      <c r="C8" s="165" t="s">
        <v>396</v>
      </c>
      <c r="D8" s="166">
        <v>0.6</v>
      </c>
      <c r="E8" s="166">
        <v>0.7</v>
      </c>
    </row>
    <row r="9" spans="3:5" x14ac:dyDescent="0.3">
      <c r="C9" s="165" t="s">
        <v>397</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topLeftCell="A30"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5" t="str">
        <f>'3-Intreprinderi in dificultate'!C4</f>
        <v>Obiectiv specific: RSO1.3 Intensificarea creșterii durabile și a competitivității IMM-urilor și crearea de locuri de muncă în cadrul IMM-urilor, inclusiv prin investiții productive</v>
      </c>
      <c r="C4" s="356"/>
      <c r="D4" s="356"/>
      <c r="E4" s="357"/>
    </row>
    <row r="5" spans="2:5" x14ac:dyDescent="0.25">
      <c r="B5" s="355"/>
      <c r="C5" s="356"/>
      <c r="D5" s="356"/>
      <c r="E5" s="357"/>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PRNV/2023/131.D/1</v>
      </c>
      <c r="C7" s="214"/>
      <c r="D7" s="215"/>
      <c r="E7" s="216"/>
    </row>
    <row r="8" spans="2:5" x14ac:dyDescent="0.25">
      <c r="B8" s="232"/>
      <c r="C8" s="233"/>
      <c r="D8" s="233"/>
      <c r="E8" s="233"/>
    </row>
    <row r="9" spans="2:5" ht="34.200000000000003" customHeight="1" x14ac:dyDescent="0.25">
      <c r="B9" s="461" t="s">
        <v>319</v>
      </c>
      <c r="C9" s="461"/>
      <c r="D9" s="461"/>
      <c r="E9" s="461"/>
    </row>
    <row r="10" spans="2:5" ht="45" customHeight="1" x14ac:dyDescent="0.25">
      <c r="B10" s="462" t="s">
        <v>283</v>
      </c>
      <c r="C10" s="462"/>
      <c r="D10" s="462"/>
      <c r="E10" s="462"/>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199807-D7A8-45B0-BEF3-3D47ECFA4007}"/>
</file>

<file path=customXml/itemProps2.xml><?xml version="1.0" encoding="utf-8"?>
<ds:datastoreItem xmlns:ds="http://schemas.openxmlformats.org/officeDocument/2006/customXml" ds:itemID="{2010A562-C79A-41E8-B80D-C9CDB79F3971}"/>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2023-09-01T09:19:59Z</cp:lastPrinted>
  <dcterms:created xsi:type="dcterms:W3CDTF">2022-06-05T06:21:46Z</dcterms:created>
  <dcterms:modified xsi:type="dcterms:W3CDTF">2023-09-11T13:02:11Z</dcterms:modified>
</cp:coreProperties>
</file>